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jumlah perusahaan" sheetId="1" r:id="rId1"/>
  </sheets>
  <externalReferences>
    <externalReference r:id="rId2"/>
    <externalReference r:id="rId3"/>
  </externalReferences>
  <definedNames>
    <definedName name="A">#REF!</definedName>
    <definedName name="DPA_2016">[2]master!$N$932</definedName>
    <definedName name="DPA_2016_1" localSheetId="0">#REF!</definedName>
    <definedName name="DPA_2016_1">#REF!</definedName>
    <definedName name="_xlnm.Print_Area" localSheetId="0">'jumlah perusahaan'!$A$1:$R$32</definedName>
  </definedNames>
  <calcPr calcId="145621"/>
</workbook>
</file>

<file path=xl/calcChain.xml><?xml version="1.0" encoding="utf-8"?>
<calcChain xmlns="http://schemas.openxmlformats.org/spreadsheetml/2006/main">
  <c r="Z16" i="1" l="1"/>
  <c r="Y16" i="1"/>
  <c r="X16" i="1"/>
  <c r="W16" i="1"/>
  <c r="U16" i="1"/>
  <c r="T16" i="1"/>
  <c r="S16" i="1"/>
  <c r="R16" i="1"/>
  <c r="L16" i="1"/>
  <c r="K16" i="1"/>
  <c r="I16" i="1"/>
  <c r="H16" i="1"/>
  <c r="F16" i="1"/>
  <c r="E16" i="1"/>
  <c r="D16" i="1"/>
  <c r="C16" i="1"/>
  <c r="V15" i="1"/>
  <c r="Q15" i="1"/>
  <c r="P15" i="1"/>
  <c r="O15" i="1"/>
  <c r="N15" i="1"/>
  <c r="M15" i="1"/>
  <c r="J15" i="1"/>
  <c r="G15" i="1"/>
  <c r="V14" i="1"/>
  <c r="Q14" i="1"/>
  <c r="P14" i="1"/>
  <c r="O14" i="1"/>
  <c r="N14" i="1"/>
  <c r="M14" i="1"/>
  <c r="J14" i="1"/>
  <c r="G14" i="1"/>
  <c r="V13" i="1"/>
  <c r="Q13" i="1"/>
  <c r="P13" i="1"/>
  <c r="O13" i="1"/>
  <c r="N13" i="1"/>
  <c r="M13" i="1"/>
  <c r="J13" i="1"/>
  <c r="G13" i="1"/>
  <c r="V12" i="1"/>
  <c r="Q12" i="1"/>
  <c r="P12" i="1"/>
  <c r="O12" i="1"/>
  <c r="N12" i="1"/>
  <c r="M12" i="1"/>
  <c r="J12" i="1"/>
  <c r="G12" i="1"/>
  <c r="V11" i="1"/>
  <c r="Q11" i="1"/>
  <c r="P11" i="1"/>
  <c r="O11" i="1"/>
  <c r="N11" i="1"/>
  <c r="M11" i="1"/>
  <c r="J11" i="1"/>
  <c r="G11" i="1"/>
  <c r="V10" i="1"/>
  <c r="Q10" i="1"/>
  <c r="P10" i="1"/>
  <c r="O10" i="1"/>
  <c r="N10" i="1"/>
  <c r="M10" i="1"/>
  <c r="J10" i="1"/>
  <c r="G10" i="1"/>
  <c r="V9" i="1"/>
  <c r="Q9" i="1"/>
  <c r="P9" i="1"/>
  <c r="O9" i="1"/>
  <c r="N9" i="1"/>
  <c r="M9" i="1"/>
  <c r="J9" i="1"/>
  <c r="G9" i="1"/>
  <c r="V8" i="1"/>
  <c r="Q8" i="1"/>
  <c r="P8" i="1"/>
  <c r="O8" i="1"/>
  <c r="N8" i="1"/>
  <c r="M8" i="1"/>
  <c r="J8" i="1"/>
  <c r="G8" i="1"/>
  <c r="V7" i="1"/>
  <c r="Q7" i="1"/>
  <c r="P7" i="1"/>
  <c r="O7" i="1"/>
  <c r="N7" i="1"/>
  <c r="M7" i="1"/>
  <c r="J7" i="1"/>
  <c r="G7" i="1"/>
  <c r="V6" i="1"/>
  <c r="V16" i="1" s="1"/>
  <c r="Q6" i="1"/>
  <c r="Q16" i="1" s="1"/>
  <c r="P6" i="1"/>
  <c r="P16" i="1" s="1"/>
  <c r="O6" i="1"/>
  <c r="O16" i="1" s="1"/>
  <c r="N6" i="1"/>
  <c r="N16" i="1" s="1"/>
  <c r="M6" i="1"/>
  <c r="M16" i="1" s="1"/>
  <c r="J6" i="1"/>
  <c r="J16" i="1" s="1"/>
  <c r="G6" i="1"/>
  <c r="G16" i="1" s="1"/>
</calcChain>
</file>

<file path=xl/sharedStrings.xml><?xml version="1.0" encoding="utf-8"?>
<sst xmlns="http://schemas.openxmlformats.org/spreadsheetml/2006/main" count="57" uniqueCount="53">
  <si>
    <t>JUMLAH PERUSAHAAN DI PROVINSI NTB DAN KAB/ KOTA TAHUN 2020</t>
  </si>
  <si>
    <t>(BERDASARKAN DATA WAJIB LAPOR KETENAGAKERJAAN)</t>
  </si>
  <si>
    <t>NO</t>
  </si>
  <si>
    <t>KAB/ KOTA</t>
  </si>
  <si>
    <t>KLASIKASI USAHA</t>
  </si>
  <si>
    <t>JUMLAH PEKERJA</t>
  </si>
  <si>
    <t>STATUS PEKERJAAN</t>
  </si>
  <si>
    <t>PERANGKAT HUBUNGAN INDUSTRIAL</t>
  </si>
  <si>
    <t>KASUS</t>
  </si>
  <si>
    <t>PENYELESAIAN</t>
  </si>
  <si>
    <t>PERSELISIHAN HAK</t>
  </si>
  <si>
    <t>PERSELISIHAN PHK</t>
  </si>
  <si>
    <t>MIKRO</t>
  </si>
  <si>
    <t>KECIL</t>
  </si>
  <si>
    <t>MENENGAH</t>
  </si>
  <si>
    <t>BESAR</t>
  </si>
  <si>
    <t>JUMLAH</t>
  </si>
  <si>
    <t>L</t>
  </si>
  <si>
    <t>P</t>
  </si>
  <si>
    <t>PKWT</t>
  </si>
  <si>
    <t>PKWTT</t>
  </si>
  <si>
    <t>PP</t>
  </si>
  <si>
    <t>PKB</t>
  </si>
  <si>
    <t>SP</t>
  </si>
  <si>
    <t>Jumlah Anggota SP</t>
  </si>
  <si>
    <t>MEDIATOR</t>
  </si>
  <si>
    <t>PERJANJIAN BERSAMA (PB)</t>
  </si>
  <si>
    <t>ANJURAN</t>
  </si>
  <si>
    <t>MASIH PROSES</t>
  </si>
  <si>
    <t>JUMLAH KASUS</t>
  </si>
  <si>
    <t>TENAGA KERJA YANG TERLIBAT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</si>
  <si>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</si>
  <si>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</si>
  <si>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</si>
  <si>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</si>
  <si>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</si>
  <si>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</si>
  <si>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</si>
  <si>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</si>
  <si>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Kab. Bima</t>
  </si>
  <si>
    <t>Kota Bima</t>
  </si>
  <si>
    <t>Total</t>
  </si>
  <si>
    <t>Ket :</t>
  </si>
  <si>
    <t>PP : Peraturan Perusahaan</t>
  </si>
  <si>
    <t>PKB : Perjanjian Kerja Bersama</t>
  </si>
  <si>
    <t>Mataram,     Februari 2020</t>
  </si>
  <si>
    <t>SP : Serikat Pekerja</t>
  </si>
  <si>
    <t>KEPALA DINAS</t>
  </si>
  <si>
    <t>TENAGA KERJA DAN TRANSMIGRASI</t>
  </si>
  <si>
    <t>PROVINSI NUSA TENGGARA BARAT</t>
  </si>
  <si>
    <t>Dr. MUHAMMAD AGUS PATRIA, S.H., M.H.</t>
  </si>
  <si>
    <t xml:space="preserve">Pembina Utama Madya </t>
  </si>
  <si>
    <t>NIP. 19610801 198710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</si>
</sst>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top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9">
    <cellStyle name="Comma [0]" xfId="1" builtinId="6"/>
    <cellStyle name="Comma [0] 16" xfId="2"/>
    <cellStyle name="Comma [0] 2" xfId="3"/>
    <cellStyle name="Comma [0] 3" xfId="4"/>
    <cellStyle name="Comma [0] 3 2" xfId="5"/>
    <cellStyle name="Comma [0] 4" xfId="6"/>
    <cellStyle name="Comma [0] 5" xfId="7"/>
    <cellStyle name="Comma [0] 6" xfId="8"/>
    <cellStyle name="Comma [0] 7" xfId="9"/>
    <cellStyle name="Comma 2" xfId="10"/>
    <cellStyle name="Comma 2 2" xfId="11"/>
    <cellStyle name="Comma 2 3" xfId="12"/>
    <cellStyle name="Comma 3" xfId="13"/>
    <cellStyle name="Comma 4" xfId="14"/>
    <cellStyle name="Comma 5" xfId="15"/>
    <cellStyle name="Comma 6" xfId="16"/>
    <cellStyle name="Comma 7" xfId="17"/>
    <cellStyle name="Normal" xfId="0" builtinId="0"/>
    <cellStyle name="Normal 10" xfId="18"/>
    <cellStyle name="Normal 10 2" xfId="19"/>
    <cellStyle name="Normal 11" xfId="20"/>
    <cellStyle name="Normal 12" xfId="21"/>
    <cellStyle name="Normal 13" xfId="22"/>
    <cellStyle name="Normal 2" xfId="23"/>
    <cellStyle name="Normal 2 2" xfId="24"/>
    <cellStyle name="Normal 3" xfId="25"/>
    <cellStyle name="Normal 3 2" xfId="26"/>
    <cellStyle name="Normal 3 3" xfId="27"/>
    <cellStyle name="Normal 3 4" xfId="28"/>
    <cellStyle name="Normal 4" xfId="29"/>
    <cellStyle name="Normal 4 2" xfId="30"/>
    <cellStyle name="Normal 4 2 2" xfId="31"/>
    <cellStyle name="Normal 4 2 2 2" xfId="32"/>
    <cellStyle name="Normal 5" xfId="33"/>
    <cellStyle name="Normal 6" xfId="34"/>
    <cellStyle name="Normal 7" xfId="35"/>
    <cellStyle name="Normal 8" xfId="36"/>
    <cellStyle name="Normal 9" xfId="37"/>
    <cellStyle name="Percent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'jumlah perusahaan'!$C$5</c:f>
              <c:strCache>
                <c:ptCount val="1"/>
                <c:pt idx="0">
                  <c:v>MIKRO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'jumlah perusahaan'!$B$6:$B$15</c:f>
              <c:strCache>
                <c:ptCount val="10"/>
                <c:pt idx="0">
                  <c:v>Kota Mataram</c:v>
                </c:pt>
                <c:pt idx="1">
                  <c:v>Lombok Barat</c:v>
                </c:pt>
                <c:pt idx="2">
                  <c:v>Lombok Tengah</c:v>
                </c:pt>
                <c:pt idx="3">
                  <c:v>Lombok Timur</c:v>
                </c:pt>
                <c:pt idx="4">
                  <c:v>Lombok Utara</c:v>
                </c:pt>
                <c:pt idx="5">
                  <c:v>Sumbawa Barat</c:v>
                </c:pt>
                <c:pt idx="6">
                  <c:v>Sumbawa</c:v>
                </c:pt>
                <c:pt idx="7">
                  <c:v>Dompu</c:v>
                </c:pt>
                <c:pt idx="8">
                  <c:v>Kab. Bima</c:v>
                </c:pt>
                <c:pt idx="9">
                  <c:v>Kota Bima</c:v>
                </c:pt>
              </c:strCache>
            </c:strRef>
          </c:cat>
          <c:val>
            <c:numRef>
              <c:f>'jumlah perusahaan'!$C$6:$C$15</c:f>
              <c:numCache>
                <c:formatCode>_(* #,##0_);_(* \(#,##0\);_(* "-"_);_(@_)</c:formatCode>
                <c:ptCount val="10"/>
                <c:pt idx="0">
                  <c:v>552</c:v>
                </c:pt>
                <c:pt idx="1">
                  <c:v>295</c:v>
                </c:pt>
                <c:pt idx="2">
                  <c:v>153</c:v>
                </c:pt>
                <c:pt idx="3">
                  <c:v>80</c:v>
                </c:pt>
                <c:pt idx="4">
                  <c:v>144</c:v>
                </c:pt>
                <c:pt idx="5">
                  <c:v>41</c:v>
                </c:pt>
                <c:pt idx="6">
                  <c:v>305</c:v>
                </c:pt>
                <c:pt idx="7">
                  <c:v>26</c:v>
                </c:pt>
                <c:pt idx="8">
                  <c:v>22</c:v>
                </c:pt>
                <c:pt idx="9">
                  <c:v>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0C-403A-ADE6-E75A5B75F78A}"/>
            </c:ext>
          </c:extLst>
        </c:ser>
        <c:ser>
          <c:idx val="1"/>
          <c:order val="1"/>
          <c:tx>
            <c:strRef>
              <c:f>'jumlah perusahaan'!$D$5</c:f>
              <c:strCache>
                <c:ptCount val="1"/>
                <c:pt idx="0">
                  <c:v>KECIL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'jumlah perusahaan'!$B$6:$B$15</c:f>
              <c:strCache>
                <c:ptCount val="10"/>
                <c:pt idx="0">
                  <c:v>Kota Mataram</c:v>
                </c:pt>
                <c:pt idx="1">
                  <c:v>Lombok Barat</c:v>
                </c:pt>
                <c:pt idx="2">
                  <c:v>Lombok Tengah</c:v>
                </c:pt>
                <c:pt idx="3">
                  <c:v>Lombok Timur</c:v>
                </c:pt>
                <c:pt idx="4">
                  <c:v>Lombok Utara</c:v>
                </c:pt>
                <c:pt idx="5">
                  <c:v>Sumbawa Barat</c:v>
                </c:pt>
                <c:pt idx="6">
                  <c:v>Sumbawa</c:v>
                </c:pt>
                <c:pt idx="7">
                  <c:v>Dompu</c:v>
                </c:pt>
                <c:pt idx="8">
                  <c:v>Kab. Bima</c:v>
                </c:pt>
                <c:pt idx="9">
                  <c:v>Kota Bima</c:v>
                </c:pt>
              </c:strCache>
            </c:strRef>
          </c:cat>
          <c:val>
            <c:numRef>
              <c:f>'jumlah perusahaan'!$D$6:$D$15</c:f>
              <c:numCache>
                <c:formatCode>_(* #,##0_);_(* \(#,##0\);_(* "-"_);_(@_)</c:formatCode>
                <c:ptCount val="10"/>
                <c:pt idx="0">
                  <c:v>91</c:v>
                </c:pt>
                <c:pt idx="1">
                  <c:v>44</c:v>
                </c:pt>
                <c:pt idx="2">
                  <c:v>61</c:v>
                </c:pt>
                <c:pt idx="3">
                  <c:v>15</c:v>
                </c:pt>
                <c:pt idx="4">
                  <c:v>66</c:v>
                </c:pt>
                <c:pt idx="5">
                  <c:v>8</c:v>
                </c:pt>
                <c:pt idx="6">
                  <c:v>26</c:v>
                </c:pt>
                <c:pt idx="7">
                  <c:v>8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0C-403A-ADE6-E75A5B75F78A}"/>
            </c:ext>
          </c:extLst>
        </c:ser>
        <c:ser>
          <c:idx val="2"/>
          <c:order val="2"/>
          <c:tx>
            <c:strRef>
              <c:f>'jumlah perusahaan'!$E$5</c:f>
              <c:strCache>
                <c:ptCount val="1"/>
                <c:pt idx="0">
                  <c:v>MENENGAH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'jumlah perusahaan'!$B$6:$B$15</c:f>
              <c:strCache>
                <c:ptCount val="10"/>
                <c:pt idx="0">
                  <c:v>Kota Mataram</c:v>
                </c:pt>
                <c:pt idx="1">
                  <c:v>Lombok Barat</c:v>
                </c:pt>
                <c:pt idx="2">
                  <c:v>Lombok Tengah</c:v>
                </c:pt>
                <c:pt idx="3">
                  <c:v>Lombok Timur</c:v>
                </c:pt>
                <c:pt idx="4">
                  <c:v>Lombok Utara</c:v>
                </c:pt>
                <c:pt idx="5">
                  <c:v>Sumbawa Barat</c:v>
                </c:pt>
                <c:pt idx="6">
                  <c:v>Sumbawa</c:v>
                </c:pt>
                <c:pt idx="7">
                  <c:v>Dompu</c:v>
                </c:pt>
                <c:pt idx="8">
                  <c:v>Kab. Bima</c:v>
                </c:pt>
                <c:pt idx="9">
                  <c:v>Kota Bima</c:v>
                </c:pt>
              </c:strCache>
            </c:strRef>
          </c:cat>
          <c:val>
            <c:numRef>
              <c:f>'jumlah perusahaan'!$E$6:$E$15</c:f>
              <c:numCache>
                <c:formatCode>_(* #,##0_);_(* \(#,##0\);_(* "-"_);_(@_)</c:formatCode>
                <c:ptCount val="10"/>
                <c:pt idx="0">
                  <c:v>83</c:v>
                </c:pt>
                <c:pt idx="1">
                  <c:v>34</c:v>
                </c:pt>
                <c:pt idx="2">
                  <c:v>49</c:v>
                </c:pt>
                <c:pt idx="3">
                  <c:v>19</c:v>
                </c:pt>
                <c:pt idx="4">
                  <c:v>68</c:v>
                </c:pt>
                <c:pt idx="5">
                  <c:v>9</c:v>
                </c:pt>
                <c:pt idx="6">
                  <c:v>18</c:v>
                </c:pt>
                <c:pt idx="7">
                  <c:v>8</c:v>
                </c:pt>
                <c:pt idx="8">
                  <c:v>6</c:v>
                </c:pt>
                <c:pt idx="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0C-403A-ADE6-E75A5B75F78A}"/>
            </c:ext>
          </c:extLst>
        </c:ser>
        <c:ser>
          <c:idx val="3"/>
          <c:order val="3"/>
          <c:tx>
            <c:strRef>
              <c:f>'jumlah perusahaan'!$F$5</c:f>
              <c:strCache>
                <c:ptCount val="1"/>
                <c:pt idx="0">
                  <c:v>BESAR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'jumlah perusahaan'!$B$6:$B$15</c:f>
              <c:strCache>
                <c:ptCount val="10"/>
                <c:pt idx="0">
                  <c:v>Kota Mataram</c:v>
                </c:pt>
                <c:pt idx="1">
                  <c:v>Lombok Barat</c:v>
                </c:pt>
                <c:pt idx="2">
                  <c:v>Lombok Tengah</c:v>
                </c:pt>
                <c:pt idx="3">
                  <c:v>Lombok Timur</c:v>
                </c:pt>
                <c:pt idx="4">
                  <c:v>Lombok Utara</c:v>
                </c:pt>
                <c:pt idx="5">
                  <c:v>Sumbawa Barat</c:v>
                </c:pt>
                <c:pt idx="6">
                  <c:v>Sumbawa</c:v>
                </c:pt>
                <c:pt idx="7">
                  <c:v>Dompu</c:v>
                </c:pt>
                <c:pt idx="8">
                  <c:v>Kab. Bima</c:v>
                </c:pt>
                <c:pt idx="9">
                  <c:v>Kota Bima</c:v>
                </c:pt>
              </c:strCache>
            </c:strRef>
          </c:cat>
          <c:val>
            <c:numRef>
              <c:f>'jumlah perusahaan'!$F$6:$F$15</c:f>
              <c:numCache>
                <c:formatCode>_(* #,##0_);_(* \(#,##0\);_(* "-"_);_(@_)</c:formatCode>
                <c:ptCount val="10"/>
                <c:pt idx="0">
                  <c:v>28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0C-403A-ADE6-E75A5B75F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9746304"/>
        <c:axId val="179747840"/>
        <c:axId val="0"/>
      </c:bar3DChart>
      <c:catAx>
        <c:axId val="1797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47840"/>
        <c:crosses val="autoZero"/>
        <c:auto val="1"/>
        <c:lblAlgn val="ctr"/>
        <c:lblOffset val="100"/>
        <c:noMultiLvlLbl val="0"/>
      </c:catAx>
      <c:valAx>
        <c:axId val="1797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15875</xdr:colOff>
      <xdr:row>11</xdr:row>
      <xdr:rowOff>92867</xdr:rowOff>
    </xdr:from>
    <xdr:to>
      <xdr:col>24</xdr:col>
      <xdr:colOff>214314</xdr:colOff>
      <xdr:row>26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D0A83DD-EF20-4507-AF90-44E95E90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poran%202020/laporan%20tahunan/Laporan%20tahunan%202020/realisasi%20Desember%202020%20new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ownloads\10_LAP%20KEU%20n%20FISIK%20APBD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sasi Maret 2020 pak sekdis"/>
      <sheetName val="Maret 2020"/>
      <sheetName val="realisasi APBD 2020"/>
      <sheetName val="realisasi APBD 2020 dbhcht"/>
      <sheetName val="Sheet1 (2)"/>
      <sheetName val=" APBD 2021"/>
      <sheetName val="REAL BL+BTL (2020)"/>
      <sheetName val="REkap BL+BTL (2021)"/>
      <sheetName val="rasionalisasi covid"/>
      <sheetName val="REALISASI apbn 2020"/>
      <sheetName val="apbn (2)"/>
      <sheetName val="B3 APBN (2020)"/>
      <sheetName val=" BL+BTL 2020"/>
      <sheetName val="Sheet1"/>
      <sheetName val="REAL BL+BTL"/>
      <sheetName val="RAPIM"/>
      <sheetName val="RAPIM 2020"/>
      <sheetName val="apbn"/>
      <sheetName val="bagan struktur"/>
      <sheetName val="realisasi pelatihan BLK 2019"/>
      <sheetName val="realisasi pelatihan BLK 2019,1"/>
      <sheetName val="realisasi pelatihan BLK"/>
      <sheetName val="Sheet3"/>
      <sheetName val="B3 APBN"/>
      <sheetName val="pelatihan BLK penempatan 2019"/>
      <sheetName val="pelatihan BLKI Lotim"/>
      <sheetName val="pelatihan LLK selong"/>
      <sheetName val="AKAD 2019"/>
      <sheetName val="DAFTAR PECARI KERJA 2019"/>
      <sheetName val="unit layanan LTSP 2019"/>
      <sheetName val="TKI BPJS 2019"/>
      <sheetName val="TKI kesempatan  2019"/>
      <sheetName val="TKI kesempatan  2020"/>
      <sheetName val="TKI pesempatan negara 2019"/>
      <sheetName val="TKI pesempatan negara 2020"/>
      <sheetName val="tki formal-inforlmal"/>
      <sheetName val="TKI penempatan menurut jabatan"/>
      <sheetName val="TKI penempatan menurut pendidik"/>
      <sheetName val="remitanse kab.kota"/>
      <sheetName val="remitanse negara"/>
      <sheetName val="AKL,AKAD,AKAN"/>
      <sheetName val="TKA NEGARA"/>
      <sheetName val="TKA SEKTOR"/>
      <sheetName val="TKA JABATA"/>
      <sheetName val="TKA PENDIDIKAN"/>
      <sheetName val="TKA umur"/>
      <sheetName val="TKA RETRIBUSI"/>
      <sheetName val="TKA RETRIBUSI (kab.kota)"/>
      <sheetName val="TKA  (kab.kota) (2)"/>
      <sheetName val="RPTKA"/>
      <sheetName val="PPTKIS"/>
      <sheetName val="tkib 2019"/>
      <sheetName val="tkib 2020"/>
      <sheetName val="tki unpro"/>
      <sheetName val="TKI kesempatan dan penempat (2"/>
      <sheetName val="kasus"/>
      <sheetName val="kasus 2020"/>
      <sheetName val="kasus PHI)"/>
      <sheetName val="LPK"/>
      <sheetName val="jumlah perusahaan"/>
      <sheetName val="jumlah perusahaan (2)"/>
      <sheetName val="UPT Serah"/>
      <sheetName val="UPT Serah (2)"/>
      <sheetName val="UPT Serah (3)"/>
      <sheetName val="trans"/>
      <sheetName val="rekap penempatan trans"/>
      <sheetName val="pengangguran 2"/>
      <sheetName val="UPT BINA 1"/>
      <sheetName val="Sheet2"/>
      <sheetName val="jumlah perusahaan PP"/>
      <sheetName val="jumlah perusahaan new"/>
      <sheetName val="perusahaan 2019"/>
      <sheetName val="realisasi pelatihan"/>
      <sheetName val="UMK dan UMP NTB 2018"/>
      <sheetName val="UMK dan UMP NTB 2019"/>
      <sheetName val="UMK dan UMP NTB 2020"/>
      <sheetName val="4. LPKS"/>
      <sheetName val="3. BLK Pemerintah"/>
      <sheetName val="LPKS 2020"/>
      <sheetName val="BLK 2020"/>
      <sheetName val="PBK"/>
      <sheetName val="PBK (2)"/>
      <sheetName val="BLK KOmuni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">
          <cell r="C5" t="str">
            <v>MIKRO</v>
          </cell>
          <cell r="D5" t="str">
            <v>KECIL</v>
          </cell>
          <cell r="E5" t="str">
            <v>MENENGAH</v>
          </cell>
          <cell r="F5" t="str">
            <v>BESAR</v>
          </cell>
        </row>
        <row r="6">
          <cell r="B6" t="str">
            <v>Kota Mataram</v>
          </cell>
          <cell r="C6">
            <v>552</v>
          </cell>
          <cell r="D6">
            <v>91</v>
          </cell>
          <cell r="E6">
            <v>83</v>
          </cell>
          <cell r="F6">
            <v>28</v>
          </cell>
        </row>
        <row r="7">
          <cell r="B7" t="str">
            <v>Lombok Barat</v>
          </cell>
          <cell r="C7">
            <v>295</v>
          </cell>
          <cell r="D7">
            <v>44</v>
          </cell>
          <cell r="E7">
            <v>34</v>
          </cell>
          <cell r="F7">
            <v>4</v>
          </cell>
        </row>
        <row r="8">
          <cell r="B8" t="str">
            <v>Lombok Tengah</v>
          </cell>
          <cell r="C8">
            <v>153</v>
          </cell>
          <cell r="D8">
            <v>61</v>
          </cell>
          <cell r="E8">
            <v>49</v>
          </cell>
          <cell r="F8">
            <v>5</v>
          </cell>
        </row>
        <row r="9">
          <cell r="B9" t="str">
            <v>Lombok Timur</v>
          </cell>
          <cell r="C9">
            <v>80</v>
          </cell>
          <cell r="D9">
            <v>15</v>
          </cell>
          <cell r="E9">
            <v>19</v>
          </cell>
          <cell r="F9">
            <v>3</v>
          </cell>
        </row>
        <row r="10">
          <cell r="B10" t="str">
            <v>Lombok Utara</v>
          </cell>
          <cell r="C10">
            <v>144</v>
          </cell>
          <cell r="D10">
            <v>66</v>
          </cell>
          <cell r="E10">
            <v>68</v>
          </cell>
          <cell r="F10">
            <v>6</v>
          </cell>
        </row>
        <row r="11">
          <cell r="B11" t="str">
            <v>Sumbawa Barat</v>
          </cell>
          <cell r="C11">
            <v>41</v>
          </cell>
          <cell r="D11">
            <v>8</v>
          </cell>
          <cell r="E11">
            <v>9</v>
          </cell>
          <cell r="F11">
            <v>2</v>
          </cell>
        </row>
        <row r="12">
          <cell r="B12" t="str">
            <v>Sumbawa</v>
          </cell>
          <cell r="C12">
            <v>305</v>
          </cell>
          <cell r="D12">
            <v>26</v>
          </cell>
          <cell r="E12">
            <v>18</v>
          </cell>
          <cell r="F12">
            <v>1</v>
          </cell>
        </row>
        <row r="13">
          <cell r="B13" t="str">
            <v>Dompu</v>
          </cell>
          <cell r="C13">
            <v>26</v>
          </cell>
          <cell r="D13">
            <v>8</v>
          </cell>
          <cell r="E13">
            <v>8</v>
          </cell>
          <cell r="F13">
            <v>1</v>
          </cell>
        </row>
        <row r="14">
          <cell r="B14" t="str">
            <v>Kab. Bima</v>
          </cell>
          <cell r="C14">
            <v>22</v>
          </cell>
          <cell r="D14">
            <v>13</v>
          </cell>
          <cell r="E14">
            <v>6</v>
          </cell>
          <cell r="F14">
            <v>0</v>
          </cell>
        </row>
        <row r="15">
          <cell r="B15" t="str">
            <v>Kota Bima</v>
          </cell>
          <cell r="C15">
            <v>182</v>
          </cell>
          <cell r="D15">
            <v>11</v>
          </cell>
          <cell r="E15">
            <v>13</v>
          </cell>
          <cell r="F15">
            <v>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OKTOBER"/>
      <sheetName val="SPD"/>
    </sheetNames>
    <sheetDataSet>
      <sheetData sheetId="0">
        <row r="932">
          <cell r="N932">
            <v>1735465000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BreakPreview" zoomScale="120" zoomScaleNormal="100" zoomScaleSheetLayoutView="120" workbookViewId="0">
      <selection activeCell="E20" sqref="E20:K20"/>
    </sheetView>
  </sheetViews>
  <sheetFormatPr defaultRowHeight="15" x14ac:dyDescent="0.25"/>
  <cols>
    <col min="1" max="1" width="5.7109375" customWidth="1"/>
    <col min="2" max="2" width="21.85546875" customWidth="1"/>
    <col min="3" max="3" width="9.140625" customWidth="1"/>
    <col min="4" max="4" width="7.28515625" customWidth="1"/>
    <col min="5" max="5" width="8.140625" customWidth="1"/>
    <col min="6" max="6" width="7.7109375" customWidth="1"/>
    <col min="7" max="7" width="9.140625" customWidth="1"/>
    <col min="8" max="8" width="8.7109375" customWidth="1"/>
    <col min="9" max="9" width="8" customWidth="1"/>
    <col min="10" max="10" width="9.140625" customWidth="1"/>
    <col min="11" max="13" width="9.140625" hidden="1" customWidth="1"/>
    <col min="14" max="14" width="6.85546875" customWidth="1"/>
    <col min="15" max="15" width="6.5703125" customWidth="1"/>
    <col min="16" max="16" width="6.85546875" customWidth="1"/>
    <col min="17" max="17" width="12.42578125" customWidth="1"/>
    <col min="18" max="18" width="8" customWidth="1"/>
    <col min="19" max="19" width="14.42578125" customWidth="1"/>
    <col min="20" max="20" width="17.7109375" customWidth="1"/>
    <col min="21" max="21" width="16" customWidth="1"/>
    <col min="22" max="22" width="15.85546875" customWidth="1"/>
    <col min="23" max="23" width="20.28515625" customWidth="1"/>
    <col min="24" max="24" width="19.7109375" customWidth="1"/>
    <col min="25" max="25" width="21.28515625" customWidth="1"/>
    <col min="26" max="26" width="19.5703125" customWidth="1"/>
  </cols>
  <sheetData>
    <row r="1" spans="1:2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4" spans="1:26" s="10" customFormat="1" ht="33" customHeight="1" x14ac:dyDescent="0.25">
      <c r="A4" s="3" t="s">
        <v>2</v>
      </c>
      <c r="B4" s="3" t="s">
        <v>3</v>
      </c>
      <c r="C4" s="4" t="s">
        <v>4</v>
      </c>
      <c r="D4" s="5"/>
      <c r="E4" s="5"/>
      <c r="F4" s="5"/>
      <c r="G4" s="6"/>
      <c r="H4" s="4" t="s">
        <v>5</v>
      </c>
      <c r="I4" s="5"/>
      <c r="J4" s="6"/>
      <c r="K4" s="4" t="s">
        <v>6</v>
      </c>
      <c r="L4" s="5"/>
      <c r="M4" s="6"/>
      <c r="N4" s="7" t="s">
        <v>7</v>
      </c>
      <c r="O4" s="8"/>
      <c r="P4" s="8"/>
      <c r="Q4" s="8"/>
      <c r="R4" s="9"/>
      <c r="S4" s="3" t="s">
        <v>8</v>
      </c>
      <c r="T4" s="3" t="s">
        <v>9</v>
      </c>
      <c r="U4" s="3"/>
      <c r="V4" s="3"/>
      <c r="W4" s="3" t="s">
        <v>10</v>
      </c>
      <c r="X4" s="3"/>
      <c r="Y4" s="3" t="s">
        <v>11</v>
      </c>
      <c r="Z4" s="3"/>
    </row>
    <row r="5" spans="1:26" s="10" customFormat="1" ht="52.5" customHeight="1" x14ac:dyDescent="0.25">
      <c r="A5" s="3"/>
      <c r="B5" s="3"/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16</v>
      </c>
      <c r="K5" s="11" t="s">
        <v>19</v>
      </c>
      <c r="L5" s="11" t="s">
        <v>20</v>
      </c>
      <c r="M5" s="11" t="s">
        <v>16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  <c r="S5" s="3"/>
      <c r="T5" s="11" t="s">
        <v>26</v>
      </c>
      <c r="U5" s="12" t="s">
        <v>27</v>
      </c>
      <c r="V5" s="12" t="s">
        <v>28</v>
      </c>
      <c r="W5" s="12" t="s">
        <v>29</v>
      </c>
      <c r="X5" s="11" t="s">
        <v>30</v>
      </c>
      <c r="Y5" s="12" t="s">
        <v>29</v>
      </c>
      <c r="Z5" s="11" t="s">
        <v>30</v>
      </c>
    </row>
    <row r="6" spans="1:26" x14ac:dyDescent="0.25">
      <c r="A6" s="13">
        <v>1</v>
      </c>
      <c r="B6" s="14" t="s">
        <v>31</v>
      </c>
      <c r="C6" s="15">
        <v>552</v>
      </c>
      <c r="D6" s="15">
        <v>91</v>
      </c>
      <c r="E6" s="15">
        <v>83</v>
      </c>
      <c r="F6" s="15">
        <v>28</v>
      </c>
      <c r="G6" s="15">
        <f>SUM(C6:F6)</f>
        <v>754</v>
      </c>
      <c r="H6" s="15">
        <v>10232</v>
      </c>
      <c r="I6" s="15">
        <v>5172</v>
      </c>
      <c r="J6" s="15">
        <f>SUM(H6:I6)</f>
        <v>15404</v>
      </c>
      <c r="K6" s="15">
        <v>6716</v>
      </c>
      <c r="L6" s="15">
        <v>4140</v>
      </c>
      <c r="M6" s="15">
        <f>SUM(K6:L6)</f>
        <v>10856</v>
      </c>
      <c r="N6" s="15">
        <f>101+25</f>
        <v>126</v>
      </c>
      <c r="O6" s="15">
        <f>42+10</f>
        <v>52</v>
      </c>
      <c r="P6" s="15">
        <f>26+10</f>
        <v>36</v>
      </c>
      <c r="Q6" s="15">
        <f>15404-5490</f>
        <v>9914</v>
      </c>
      <c r="R6" s="15">
        <v>5</v>
      </c>
      <c r="S6" s="13">
        <v>13</v>
      </c>
      <c r="T6" s="13">
        <v>4</v>
      </c>
      <c r="U6" s="13">
        <v>2</v>
      </c>
      <c r="V6" s="13">
        <f t="shared" ref="V6:V15" si="0">S6-T6-U6</f>
        <v>7</v>
      </c>
      <c r="W6" s="13">
        <v>0</v>
      </c>
      <c r="X6" s="13">
        <v>0</v>
      </c>
      <c r="Y6" s="16">
        <v>2</v>
      </c>
      <c r="Z6" s="13">
        <v>9</v>
      </c>
    </row>
    <row r="7" spans="1:26" x14ac:dyDescent="0.25">
      <c r="A7" s="13">
        <v>2</v>
      </c>
      <c r="B7" s="14" t="s">
        <v>32</v>
      </c>
      <c r="C7" s="15">
        <v>295</v>
      </c>
      <c r="D7" s="15">
        <v>44</v>
      </c>
      <c r="E7" s="15">
        <v>34</v>
      </c>
      <c r="F7" s="15">
        <v>4</v>
      </c>
      <c r="G7" s="15">
        <f t="shared" ref="G7:G15" si="1">SUM(C7:F7)</f>
        <v>377</v>
      </c>
      <c r="H7" s="15">
        <v>1894</v>
      </c>
      <c r="I7" s="15">
        <v>593</v>
      </c>
      <c r="J7" s="15">
        <f t="shared" ref="J7:J15" si="2">SUM(H7:I7)</f>
        <v>2487</v>
      </c>
      <c r="K7" s="15">
        <v>1108</v>
      </c>
      <c r="L7" s="15">
        <v>788</v>
      </c>
      <c r="M7" s="15">
        <f t="shared" ref="M7:M15" si="3">SUM(K7:L7)</f>
        <v>1896</v>
      </c>
      <c r="N7" s="15">
        <f>30+10</f>
        <v>40</v>
      </c>
      <c r="O7" s="15">
        <f>19+5</f>
        <v>24</v>
      </c>
      <c r="P7" s="15">
        <f>7+3</f>
        <v>10</v>
      </c>
      <c r="Q7" s="15">
        <f>2487-500</f>
        <v>1987</v>
      </c>
      <c r="R7" s="15">
        <v>1</v>
      </c>
      <c r="S7" s="13">
        <v>17</v>
      </c>
      <c r="T7" s="13">
        <v>10</v>
      </c>
      <c r="U7" s="13">
        <v>4</v>
      </c>
      <c r="V7" s="13">
        <f t="shared" si="0"/>
        <v>3</v>
      </c>
      <c r="W7" s="13">
        <v>0</v>
      </c>
      <c r="X7" s="13">
        <v>0</v>
      </c>
      <c r="Y7" s="16">
        <v>17</v>
      </c>
      <c r="Z7" s="13">
        <v>41</v>
      </c>
    </row>
    <row r="8" spans="1:26" x14ac:dyDescent="0.25">
      <c r="A8" s="13">
        <v>3</v>
      </c>
      <c r="B8" s="14" t="s">
        <v>33</v>
      </c>
      <c r="C8" s="15">
        <v>153</v>
      </c>
      <c r="D8" s="15">
        <v>61</v>
      </c>
      <c r="E8" s="15">
        <v>49</v>
      </c>
      <c r="F8" s="15">
        <v>5</v>
      </c>
      <c r="G8" s="15">
        <f t="shared" si="1"/>
        <v>268</v>
      </c>
      <c r="H8" s="15">
        <v>3001</v>
      </c>
      <c r="I8" s="15">
        <v>994</v>
      </c>
      <c r="J8" s="15">
        <f t="shared" si="2"/>
        <v>3995</v>
      </c>
      <c r="K8" s="15">
        <v>941</v>
      </c>
      <c r="L8" s="15">
        <v>1504</v>
      </c>
      <c r="M8" s="15">
        <f t="shared" si="3"/>
        <v>2445</v>
      </c>
      <c r="N8" s="15">
        <f>24+10</f>
        <v>34</v>
      </c>
      <c r="O8" s="15">
        <f>11+5</f>
        <v>16</v>
      </c>
      <c r="P8" s="15">
        <f>5+3</f>
        <v>8</v>
      </c>
      <c r="Q8" s="15">
        <f>3995-500</f>
        <v>3495</v>
      </c>
      <c r="R8" s="15">
        <v>1</v>
      </c>
      <c r="S8" s="13">
        <v>5</v>
      </c>
      <c r="T8" s="13">
        <v>3</v>
      </c>
      <c r="U8" s="13">
        <v>0</v>
      </c>
      <c r="V8" s="13">
        <f t="shared" si="0"/>
        <v>2</v>
      </c>
      <c r="W8" s="13">
        <v>0</v>
      </c>
      <c r="X8" s="13">
        <v>0</v>
      </c>
      <c r="Y8" s="16">
        <v>7</v>
      </c>
      <c r="Z8" s="13">
        <v>13</v>
      </c>
    </row>
    <row r="9" spans="1:26" x14ac:dyDescent="0.25">
      <c r="A9" s="13">
        <v>4</v>
      </c>
      <c r="B9" s="14" t="s">
        <v>34</v>
      </c>
      <c r="C9" s="15">
        <v>80</v>
      </c>
      <c r="D9" s="15">
        <v>15</v>
      </c>
      <c r="E9" s="15">
        <v>19</v>
      </c>
      <c r="F9" s="15">
        <v>3</v>
      </c>
      <c r="G9" s="15">
        <f t="shared" si="1"/>
        <v>117</v>
      </c>
      <c r="H9" s="15">
        <v>1174</v>
      </c>
      <c r="I9" s="15">
        <v>234</v>
      </c>
      <c r="J9" s="15">
        <f t="shared" si="2"/>
        <v>1408</v>
      </c>
      <c r="K9" s="15">
        <v>357</v>
      </c>
      <c r="L9" s="15">
        <v>917</v>
      </c>
      <c r="M9" s="15">
        <f t="shared" si="3"/>
        <v>1274</v>
      </c>
      <c r="N9" s="15">
        <f>19+4</f>
        <v>23</v>
      </c>
      <c r="O9" s="15">
        <f>8+5</f>
        <v>13</v>
      </c>
      <c r="P9" s="15">
        <f>5+3</f>
        <v>8</v>
      </c>
      <c r="Q9" s="15">
        <f>1408-500</f>
        <v>908</v>
      </c>
      <c r="R9" s="15">
        <v>2</v>
      </c>
      <c r="S9" s="13">
        <v>12</v>
      </c>
      <c r="T9" s="13">
        <v>10</v>
      </c>
      <c r="U9" s="13">
        <v>1</v>
      </c>
      <c r="V9" s="13">
        <f t="shared" si="0"/>
        <v>1</v>
      </c>
      <c r="W9" s="13">
        <v>1</v>
      </c>
      <c r="X9" s="13">
        <v>23</v>
      </c>
      <c r="Y9" s="16">
        <v>5</v>
      </c>
      <c r="Z9" s="13">
        <v>9</v>
      </c>
    </row>
    <row r="10" spans="1:26" x14ac:dyDescent="0.25">
      <c r="A10" s="13">
        <v>5</v>
      </c>
      <c r="B10" s="14" t="s">
        <v>35</v>
      </c>
      <c r="C10" s="15">
        <v>144</v>
      </c>
      <c r="D10" s="15">
        <v>66</v>
      </c>
      <c r="E10" s="15">
        <v>68</v>
      </c>
      <c r="F10" s="15">
        <v>6</v>
      </c>
      <c r="G10" s="15">
        <f t="shared" si="1"/>
        <v>284</v>
      </c>
      <c r="H10" s="15">
        <v>3000</v>
      </c>
      <c r="I10" s="15">
        <v>997</v>
      </c>
      <c r="J10" s="15">
        <f t="shared" si="2"/>
        <v>3997</v>
      </c>
      <c r="K10" s="15">
        <v>2035</v>
      </c>
      <c r="L10" s="15">
        <v>1933</v>
      </c>
      <c r="M10" s="15">
        <f t="shared" si="3"/>
        <v>3968</v>
      </c>
      <c r="N10" s="15">
        <f>32+9</f>
        <v>41</v>
      </c>
      <c r="O10" s="15">
        <f>20+5</f>
        <v>25</v>
      </c>
      <c r="P10" s="15">
        <f>16+3</f>
        <v>19</v>
      </c>
      <c r="Q10" s="15">
        <f>3997-500</f>
        <v>3497</v>
      </c>
      <c r="R10" s="15">
        <v>0</v>
      </c>
      <c r="S10" s="13">
        <v>0</v>
      </c>
      <c r="T10" s="13">
        <v>0</v>
      </c>
      <c r="U10" s="13">
        <v>0</v>
      </c>
      <c r="V10" s="13">
        <f t="shared" si="0"/>
        <v>0</v>
      </c>
      <c r="W10" s="13">
        <v>0</v>
      </c>
      <c r="X10" s="13">
        <v>0</v>
      </c>
      <c r="Y10" s="16">
        <v>0</v>
      </c>
      <c r="Z10" s="13">
        <v>0</v>
      </c>
    </row>
    <row r="11" spans="1:26" x14ac:dyDescent="0.25">
      <c r="A11" s="13">
        <v>6</v>
      </c>
      <c r="B11" s="14" t="s">
        <v>36</v>
      </c>
      <c r="C11" s="15">
        <v>41</v>
      </c>
      <c r="D11" s="15">
        <v>8</v>
      </c>
      <c r="E11" s="15">
        <v>9</v>
      </c>
      <c r="F11" s="15">
        <v>2</v>
      </c>
      <c r="G11" s="15">
        <f t="shared" si="1"/>
        <v>60</v>
      </c>
      <c r="H11" s="15">
        <v>2013</v>
      </c>
      <c r="I11" s="15">
        <v>203</v>
      </c>
      <c r="J11" s="15">
        <f t="shared" si="2"/>
        <v>2216</v>
      </c>
      <c r="K11" s="15">
        <v>255</v>
      </c>
      <c r="L11" s="15">
        <v>54</v>
      </c>
      <c r="M11" s="15">
        <f t="shared" si="3"/>
        <v>309</v>
      </c>
      <c r="N11" s="15">
        <f>11+6</f>
        <v>17</v>
      </c>
      <c r="O11" s="15">
        <f>4+3</f>
        <v>7</v>
      </c>
      <c r="P11" s="15">
        <f>1+3</f>
        <v>4</v>
      </c>
      <c r="Q11" s="15">
        <f>2216-500</f>
        <v>1716</v>
      </c>
      <c r="R11" s="15">
        <v>1</v>
      </c>
      <c r="S11" s="13">
        <v>53</v>
      </c>
      <c r="T11" s="13">
        <v>25</v>
      </c>
      <c r="U11" s="13">
        <v>14</v>
      </c>
      <c r="V11" s="13">
        <f t="shared" si="0"/>
        <v>14</v>
      </c>
      <c r="W11" s="13">
        <v>0</v>
      </c>
      <c r="X11" s="13">
        <v>0</v>
      </c>
      <c r="Y11" s="16">
        <v>12</v>
      </c>
      <c r="Z11" s="13">
        <v>13</v>
      </c>
    </row>
    <row r="12" spans="1:26" x14ac:dyDescent="0.25">
      <c r="A12" s="13">
        <v>7</v>
      </c>
      <c r="B12" s="14" t="s">
        <v>37</v>
      </c>
      <c r="C12" s="15">
        <v>305</v>
      </c>
      <c r="D12" s="15">
        <v>26</v>
      </c>
      <c r="E12" s="15">
        <v>18</v>
      </c>
      <c r="F12" s="15">
        <v>1</v>
      </c>
      <c r="G12" s="15">
        <f t="shared" si="1"/>
        <v>350</v>
      </c>
      <c r="H12" s="15">
        <v>748</v>
      </c>
      <c r="I12" s="15">
        <v>187</v>
      </c>
      <c r="J12" s="15">
        <f t="shared" si="2"/>
        <v>935</v>
      </c>
      <c r="K12" s="15">
        <v>242</v>
      </c>
      <c r="L12" s="15">
        <v>595</v>
      </c>
      <c r="M12" s="15">
        <f t="shared" si="3"/>
        <v>837</v>
      </c>
      <c r="N12" s="15">
        <f>15+5</f>
        <v>20</v>
      </c>
      <c r="O12" s="15">
        <f>9+3</f>
        <v>12</v>
      </c>
      <c r="P12" s="15">
        <f>9+3</f>
        <v>12</v>
      </c>
      <c r="Q12" s="15">
        <f>935-250</f>
        <v>685</v>
      </c>
      <c r="R12" s="15">
        <v>2</v>
      </c>
      <c r="S12" s="13">
        <v>25</v>
      </c>
      <c r="T12" s="13">
        <v>18</v>
      </c>
      <c r="U12" s="13">
        <v>5</v>
      </c>
      <c r="V12" s="13">
        <f t="shared" si="0"/>
        <v>2</v>
      </c>
      <c r="W12" s="13">
        <v>0</v>
      </c>
      <c r="X12" s="13">
        <v>0</v>
      </c>
      <c r="Y12" s="16">
        <v>12</v>
      </c>
      <c r="Z12" s="13">
        <v>57</v>
      </c>
    </row>
    <row r="13" spans="1:26" x14ac:dyDescent="0.25">
      <c r="A13" s="13">
        <v>8</v>
      </c>
      <c r="B13" s="14" t="s">
        <v>38</v>
      </c>
      <c r="C13" s="15">
        <v>26</v>
      </c>
      <c r="D13" s="15">
        <v>8</v>
      </c>
      <c r="E13" s="15">
        <v>8</v>
      </c>
      <c r="F13" s="15">
        <v>1</v>
      </c>
      <c r="G13" s="15">
        <f t="shared" si="1"/>
        <v>43</v>
      </c>
      <c r="H13" s="15">
        <v>657</v>
      </c>
      <c r="I13" s="15">
        <v>90</v>
      </c>
      <c r="J13" s="15">
        <f t="shared" si="2"/>
        <v>747</v>
      </c>
      <c r="K13" s="15">
        <v>306</v>
      </c>
      <c r="L13" s="15">
        <v>408</v>
      </c>
      <c r="M13" s="15">
        <f t="shared" si="3"/>
        <v>714</v>
      </c>
      <c r="N13" s="15">
        <f>12+5</f>
        <v>17</v>
      </c>
      <c r="O13" s="15">
        <f>6+3</f>
        <v>9</v>
      </c>
      <c r="P13" s="15">
        <f>5+3</f>
        <v>8</v>
      </c>
      <c r="Q13" s="15">
        <f>747-100</f>
        <v>647</v>
      </c>
      <c r="R13" s="15">
        <v>0</v>
      </c>
      <c r="S13" s="13">
        <v>0</v>
      </c>
      <c r="T13" s="13">
        <v>0</v>
      </c>
      <c r="U13" s="13">
        <v>0</v>
      </c>
      <c r="V13" s="13">
        <f t="shared" si="0"/>
        <v>0</v>
      </c>
      <c r="W13" s="13">
        <v>0</v>
      </c>
      <c r="X13" s="13">
        <v>0</v>
      </c>
      <c r="Y13" s="16">
        <v>0</v>
      </c>
      <c r="Z13" s="13">
        <v>0</v>
      </c>
    </row>
    <row r="14" spans="1:26" x14ac:dyDescent="0.25">
      <c r="A14" s="13">
        <v>9</v>
      </c>
      <c r="B14" s="14" t="s">
        <v>39</v>
      </c>
      <c r="C14" s="15">
        <v>22</v>
      </c>
      <c r="D14" s="15">
        <v>13</v>
      </c>
      <c r="E14" s="15">
        <v>6</v>
      </c>
      <c r="F14" s="15">
        <v>0</v>
      </c>
      <c r="G14" s="15">
        <f t="shared" si="1"/>
        <v>41</v>
      </c>
      <c r="H14" s="15">
        <v>210</v>
      </c>
      <c r="I14" s="15">
        <v>37</v>
      </c>
      <c r="J14" s="15">
        <f t="shared" si="2"/>
        <v>247</v>
      </c>
      <c r="K14" s="15">
        <v>92</v>
      </c>
      <c r="L14" s="15">
        <v>167</v>
      </c>
      <c r="M14" s="15">
        <f t="shared" si="3"/>
        <v>259</v>
      </c>
      <c r="N14" s="15">
        <f>3+5</f>
        <v>8</v>
      </c>
      <c r="O14" s="15">
        <f>2+3</f>
        <v>5</v>
      </c>
      <c r="P14" s="15">
        <f>2+3</f>
        <v>5</v>
      </c>
      <c r="Q14" s="15">
        <f>247-50</f>
        <v>197</v>
      </c>
      <c r="R14" s="15">
        <v>1</v>
      </c>
      <c r="S14" s="13">
        <v>9</v>
      </c>
      <c r="T14" s="13">
        <v>5</v>
      </c>
      <c r="U14" s="13">
        <v>1</v>
      </c>
      <c r="V14" s="13">
        <f t="shared" si="0"/>
        <v>3</v>
      </c>
      <c r="W14" s="13">
        <v>0</v>
      </c>
      <c r="X14" s="13">
        <v>0</v>
      </c>
      <c r="Y14" s="16">
        <v>5</v>
      </c>
      <c r="Z14" s="13">
        <v>5</v>
      </c>
    </row>
    <row r="15" spans="1:26" x14ac:dyDescent="0.25">
      <c r="A15" s="13">
        <v>10</v>
      </c>
      <c r="B15" s="14" t="s">
        <v>40</v>
      </c>
      <c r="C15" s="15">
        <v>182</v>
      </c>
      <c r="D15" s="15">
        <v>11</v>
      </c>
      <c r="E15" s="15">
        <v>13</v>
      </c>
      <c r="F15" s="15">
        <v>3</v>
      </c>
      <c r="G15" s="15">
        <f t="shared" si="1"/>
        <v>209</v>
      </c>
      <c r="H15" s="15">
        <v>735</v>
      </c>
      <c r="I15" s="15">
        <v>503</v>
      </c>
      <c r="J15" s="15">
        <f t="shared" si="2"/>
        <v>1238</v>
      </c>
      <c r="K15" s="15">
        <v>504</v>
      </c>
      <c r="L15" s="15">
        <v>297</v>
      </c>
      <c r="M15" s="15">
        <f t="shared" si="3"/>
        <v>801</v>
      </c>
      <c r="N15" s="15">
        <f>17+5</f>
        <v>22</v>
      </c>
      <c r="O15" s="15">
        <f>11+1</f>
        <v>12</v>
      </c>
      <c r="P15" s="15">
        <f>8+3</f>
        <v>11</v>
      </c>
      <c r="Q15" s="15">
        <f>1238-220</f>
        <v>1018</v>
      </c>
      <c r="R15" s="15"/>
      <c r="S15" s="13">
        <v>0</v>
      </c>
      <c r="T15" s="13">
        <v>0</v>
      </c>
      <c r="U15" s="13">
        <v>0</v>
      </c>
      <c r="V15" s="13">
        <f t="shared" si="0"/>
        <v>0</v>
      </c>
      <c r="W15" s="13">
        <v>0</v>
      </c>
      <c r="X15" s="13">
        <v>0</v>
      </c>
      <c r="Y15" s="16">
        <v>0</v>
      </c>
      <c r="Z15" s="13">
        <v>0</v>
      </c>
    </row>
    <row r="16" spans="1:26" s="19" customFormat="1" x14ac:dyDescent="0.25">
      <c r="A16" s="17"/>
      <c r="B16" s="17" t="s">
        <v>41</v>
      </c>
      <c r="C16" s="18">
        <f t="shared" ref="C16:Z16" si="4">SUM(C6:C15)</f>
        <v>1800</v>
      </c>
      <c r="D16" s="18">
        <f t="shared" si="4"/>
        <v>343</v>
      </c>
      <c r="E16" s="18">
        <f t="shared" si="4"/>
        <v>307</v>
      </c>
      <c r="F16" s="18">
        <f t="shared" si="4"/>
        <v>53</v>
      </c>
      <c r="G16" s="18">
        <f t="shared" si="4"/>
        <v>2503</v>
      </c>
      <c r="H16" s="18">
        <f t="shared" si="4"/>
        <v>23664</v>
      </c>
      <c r="I16" s="18">
        <f t="shared" si="4"/>
        <v>9010</v>
      </c>
      <c r="J16" s="18">
        <f t="shared" si="4"/>
        <v>32674</v>
      </c>
      <c r="K16" s="18">
        <f t="shared" si="4"/>
        <v>12556</v>
      </c>
      <c r="L16" s="18">
        <f t="shared" si="4"/>
        <v>10803</v>
      </c>
      <c r="M16" s="18">
        <f t="shared" si="4"/>
        <v>23359</v>
      </c>
      <c r="N16" s="18">
        <f t="shared" si="4"/>
        <v>348</v>
      </c>
      <c r="O16" s="18">
        <f t="shared" si="4"/>
        <v>175</v>
      </c>
      <c r="P16" s="18">
        <f t="shared" si="4"/>
        <v>121</v>
      </c>
      <c r="Q16" s="18">
        <f t="shared" si="4"/>
        <v>24064</v>
      </c>
      <c r="R16" s="18">
        <f t="shared" si="4"/>
        <v>13</v>
      </c>
      <c r="S16" s="17">
        <f t="shared" si="4"/>
        <v>134</v>
      </c>
      <c r="T16" s="17">
        <f t="shared" si="4"/>
        <v>75</v>
      </c>
      <c r="U16" s="17">
        <f t="shared" si="4"/>
        <v>27</v>
      </c>
      <c r="V16" s="17">
        <f t="shared" si="4"/>
        <v>32</v>
      </c>
      <c r="W16" s="17">
        <f t="shared" si="4"/>
        <v>1</v>
      </c>
      <c r="X16" s="17">
        <f t="shared" si="4"/>
        <v>23</v>
      </c>
      <c r="Y16" s="17">
        <f t="shared" si="4"/>
        <v>60</v>
      </c>
      <c r="Z16" s="17">
        <f t="shared" si="4"/>
        <v>147</v>
      </c>
    </row>
    <row r="19" spans="1:22" x14ac:dyDescent="0.25">
      <c r="A19" t="s">
        <v>42</v>
      </c>
      <c r="E19" s="20"/>
      <c r="F19" s="20"/>
      <c r="G19" s="20"/>
      <c r="H19" s="20"/>
      <c r="I19" s="20"/>
      <c r="J19" s="20"/>
      <c r="K19" s="20"/>
    </row>
    <row r="20" spans="1:22" x14ac:dyDescent="0.25">
      <c r="B20" t="s">
        <v>43</v>
      </c>
      <c r="E20" s="20"/>
      <c r="F20" s="20"/>
      <c r="G20" s="20"/>
      <c r="H20" s="20"/>
      <c r="I20" s="20"/>
      <c r="J20" s="20"/>
      <c r="K20" s="20"/>
    </row>
    <row r="21" spans="1:22" x14ac:dyDescent="0.25">
      <c r="B21" t="s">
        <v>44</v>
      </c>
      <c r="E21" s="20"/>
      <c r="F21" s="20"/>
      <c r="G21" s="20"/>
      <c r="H21" s="20"/>
      <c r="I21" s="20"/>
      <c r="J21" s="20"/>
      <c r="K21" s="20"/>
      <c r="T21" s="20" t="s">
        <v>45</v>
      </c>
      <c r="U21" s="20"/>
      <c r="V21" s="20"/>
    </row>
    <row r="22" spans="1:22" x14ac:dyDescent="0.25">
      <c r="B22" t="s">
        <v>46</v>
      </c>
      <c r="E22" s="20"/>
      <c r="F22" s="20"/>
      <c r="G22" s="20"/>
      <c r="H22" s="20"/>
      <c r="I22" s="20"/>
      <c r="J22" s="20"/>
      <c r="K22" s="20"/>
      <c r="T22" s="20" t="s">
        <v>47</v>
      </c>
      <c r="U22" s="20"/>
      <c r="V22" s="20"/>
    </row>
    <row r="23" spans="1:22" x14ac:dyDescent="0.25">
      <c r="T23" s="20" t="s">
        <v>48</v>
      </c>
      <c r="U23" s="20"/>
      <c r="V23" s="20"/>
    </row>
    <row r="24" spans="1:22" x14ac:dyDescent="0.25">
      <c r="T24" s="20" t="s">
        <v>49</v>
      </c>
      <c r="U24" s="20"/>
      <c r="V24" s="20"/>
    </row>
    <row r="26" spans="1:22" x14ac:dyDescent="0.25">
      <c r="E26" s="21"/>
      <c r="F26" s="21"/>
      <c r="G26" s="21"/>
      <c r="H26" s="21"/>
      <c r="I26" s="21"/>
      <c r="J26" s="21"/>
      <c r="K26" s="21"/>
    </row>
    <row r="27" spans="1:22" x14ac:dyDescent="0.25">
      <c r="E27" s="20"/>
      <c r="F27" s="20"/>
      <c r="G27" s="20"/>
      <c r="H27" s="20"/>
      <c r="I27" s="20"/>
      <c r="J27" s="20"/>
      <c r="K27" s="20"/>
    </row>
    <row r="28" spans="1:22" x14ac:dyDescent="0.25">
      <c r="E28" s="20"/>
      <c r="F28" s="20"/>
      <c r="G28" s="20"/>
      <c r="H28" s="20"/>
      <c r="I28" s="20"/>
      <c r="J28" s="20"/>
      <c r="K28" s="20"/>
      <c r="T28" s="21" t="s">
        <v>50</v>
      </c>
      <c r="U28" s="21"/>
      <c r="V28" s="21"/>
    </row>
    <row r="29" spans="1:22" x14ac:dyDescent="0.25">
      <c r="T29" s="20" t="s">
        <v>51</v>
      </c>
      <c r="U29" s="20"/>
      <c r="V29" s="20"/>
    </row>
    <row r="30" spans="1:22" x14ac:dyDescent="0.25">
      <c r="T30" s="20" t="s">
        <v>52</v>
      </c>
      <c r="U30" s="20"/>
      <c r="V30" s="20"/>
    </row>
  </sheetData>
  <mergeCells count="26">
    <mergeCell ref="E26:K26"/>
    <mergeCell ref="E27:K27"/>
    <mergeCell ref="E28:K28"/>
    <mergeCell ref="T28:V28"/>
    <mergeCell ref="T29:V29"/>
    <mergeCell ref="T30:V30"/>
    <mergeCell ref="E21:K21"/>
    <mergeCell ref="T21:V21"/>
    <mergeCell ref="E22:K22"/>
    <mergeCell ref="T22:V22"/>
    <mergeCell ref="T23:V23"/>
    <mergeCell ref="T24:V24"/>
    <mergeCell ref="S4:S5"/>
    <mergeCell ref="T4:V4"/>
    <mergeCell ref="W4:X4"/>
    <mergeCell ref="Y4:Z4"/>
    <mergeCell ref="E19:K19"/>
    <mergeCell ref="E20:K20"/>
    <mergeCell ref="A1:R1"/>
    <mergeCell ref="A2:R2"/>
    <mergeCell ref="A4:A5"/>
    <mergeCell ref="B4:B5"/>
    <mergeCell ref="C4:G4"/>
    <mergeCell ref="H4:J4"/>
    <mergeCell ref="K4:M4"/>
    <mergeCell ref="N4:R4"/>
  </mergeCells>
  <pageMargins left="0.7" right="0.7" top="0.75" bottom="0.75" header="0.3" footer="0.3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jumlah perusahaan</vt:lpstr>
      <vt:lpstr>'jumlah perusahaan'!Print_Area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2021-06-02T06:06:12Z</dcterms:created>
  <dcterms:modified xsi:type="dcterms:W3CDTF">2021-06-02T06:06:57Z</dcterms:modified>
</cp:coreProperties>
</file>