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bookViews>
    <workbookView xWindow="0" yWindow="0" windowWidth="19200" windowHeight="7032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 l="1"/>
  <c r="S53" i="1"/>
  <c r="O53" i="1"/>
  <c r="O54" i="1" s="1"/>
  <c r="K53" i="1"/>
  <c r="K54" i="1" s="1"/>
  <c r="N52" i="1"/>
  <c r="M52" i="1"/>
  <c r="G52" i="1"/>
  <c r="I52" i="1" s="1"/>
  <c r="F52" i="1" s="1"/>
  <c r="N51" i="1"/>
  <c r="M51" i="1"/>
  <c r="I51" i="1"/>
  <c r="F51" i="1" s="1"/>
  <c r="N50" i="1"/>
  <c r="M50" i="1"/>
  <c r="M49" i="1" s="1"/>
  <c r="M53" i="1" s="1"/>
  <c r="M54" i="1" s="1"/>
  <c r="I50" i="1"/>
  <c r="F50" i="1" s="1"/>
  <c r="V49" i="1"/>
  <c r="V53" i="1" s="1"/>
  <c r="U49" i="1"/>
  <c r="U53" i="1" s="1"/>
  <c r="T49" i="1"/>
  <c r="S49" i="1"/>
  <c r="R49" i="1"/>
  <c r="R53" i="1" s="1"/>
  <c r="Q49" i="1"/>
  <c r="Q53" i="1" s="1"/>
  <c r="P49" i="1"/>
  <c r="O49" i="1"/>
  <c r="N49" i="1"/>
  <c r="L49" i="1"/>
  <c r="K49" i="1"/>
  <c r="J49" i="1"/>
  <c r="J53" i="1" s="1"/>
  <c r="J54" i="1" s="1"/>
  <c r="H49" i="1"/>
  <c r="G49" i="1"/>
  <c r="E49" i="1"/>
  <c r="E53" i="1" s="1"/>
  <c r="E54" i="1" s="1"/>
  <c r="N48" i="1"/>
  <c r="M48" i="1"/>
  <c r="I48" i="1"/>
  <c r="F48" i="1" s="1"/>
  <c r="N47" i="1"/>
  <c r="M47" i="1"/>
  <c r="I47" i="1"/>
  <c r="F47" i="1" s="1"/>
  <c r="N46" i="1"/>
  <c r="F46" i="1" s="1"/>
  <c r="M46" i="1"/>
  <c r="I46" i="1"/>
  <c r="N45" i="1"/>
  <c r="M45" i="1"/>
  <c r="G45" i="1"/>
  <c r="G44" i="1" s="1"/>
  <c r="G53" i="1" s="1"/>
  <c r="G54" i="1" s="1"/>
  <c r="V44" i="1"/>
  <c r="U44" i="1"/>
  <c r="T44" i="1"/>
  <c r="S44" i="1"/>
  <c r="R44" i="1"/>
  <c r="Q44" i="1"/>
  <c r="P44" i="1"/>
  <c r="O44" i="1"/>
  <c r="M44" i="1"/>
  <c r="L44" i="1"/>
  <c r="K44" i="1"/>
  <c r="J44" i="1"/>
  <c r="H44" i="1"/>
  <c r="E44" i="1"/>
  <c r="N43" i="1"/>
  <c r="M43" i="1"/>
  <c r="I43" i="1"/>
  <c r="F43" i="1"/>
  <c r="N42" i="1"/>
  <c r="M42" i="1"/>
  <c r="I42" i="1"/>
  <c r="F42" i="1" s="1"/>
  <c r="N41" i="1"/>
  <c r="M41" i="1"/>
  <c r="I41" i="1"/>
  <c r="F41" i="1" s="1"/>
  <c r="G40" i="1"/>
  <c r="G35" i="1" s="1"/>
  <c r="N39" i="1"/>
  <c r="M39" i="1"/>
  <c r="I39" i="1"/>
  <c r="F39" i="1" s="1"/>
  <c r="N38" i="1"/>
  <c r="M38" i="1"/>
  <c r="M35" i="1" s="1"/>
  <c r="I38" i="1"/>
  <c r="F38" i="1" s="1"/>
  <c r="N37" i="1"/>
  <c r="N35" i="1" s="1"/>
  <c r="M37" i="1"/>
  <c r="I37" i="1"/>
  <c r="N36" i="1"/>
  <c r="M36" i="1"/>
  <c r="I36" i="1"/>
  <c r="F36" i="1"/>
  <c r="V35" i="1"/>
  <c r="U35" i="1"/>
  <c r="T35" i="1"/>
  <c r="T53" i="1" s="1"/>
  <c r="T54" i="1" s="1"/>
  <c r="S35" i="1"/>
  <c r="R35" i="1"/>
  <c r="Q35" i="1"/>
  <c r="P35" i="1"/>
  <c r="P53" i="1" s="1"/>
  <c r="P54" i="1" s="1"/>
  <c r="O35" i="1"/>
  <c r="L35" i="1"/>
  <c r="L53" i="1" s="1"/>
  <c r="L54" i="1" s="1"/>
  <c r="K35" i="1"/>
  <c r="J35" i="1"/>
  <c r="H35" i="1"/>
  <c r="H53" i="1" s="1"/>
  <c r="H54" i="1" s="1"/>
  <c r="E35" i="1"/>
  <c r="D35" i="1"/>
  <c r="N34" i="1"/>
  <c r="M34" i="1"/>
  <c r="I34" i="1"/>
  <c r="F34" i="1"/>
  <c r="N33" i="1"/>
  <c r="M33" i="1"/>
  <c r="I33" i="1"/>
  <c r="F33" i="1" s="1"/>
  <c r="N32" i="1"/>
  <c r="M32" i="1"/>
  <c r="M30" i="1" s="1"/>
  <c r="I32" i="1"/>
  <c r="F32" i="1" s="1"/>
  <c r="A32" i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50" i="1" s="1"/>
  <c r="A51" i="1" s="1"/>
  <c r="A52" i="1" s="1"/>
  <c r="A53" i="1" s="1"/>
  <c r="A54" i="1" s="1"/>
  <c r="N31" i="1"/>
  <c r="F31" i="1" s="1"/>
  <c r="F30" i="1" s="1"/>
  <c r="M31" i="1"/>
  <c r="I31" i="1"/>
  <c r="V30" i="1"/>
  <c r="U30" i="1"/>
  <c r="T30" i="1"/>
  <c r="S30" i="1"/>
  <c r="R30" i="1"/>
  <c r="Q30" i="1"/>
  <c r="P30" i="1"/>
  <c r="O30" i="1"/>
  <c r="N30" i="1"/>
  <c r="L30" i="1"/>
  <c r="K30" i="1"/>
  <c r="J30" i="1"/>
  <c r="H30" i="1"/>
  <c r="G30" i="1"/>
  <c r="E30" i="1"/>
  <c r="T29" i="1"/>
  <c r="N28" i="1"/>
  <c r="M28" i="1"/>
  <c r="I28" i="1"/>
  <c r="F28" i="1" s="1"/>
  <c r="N27" i="1"/>
  <c r="F27" i="1" s="1"/>
  <c r="M27" i="1"/>
  <c r="I27" i="1"/>
  <c r="N26" i="1"/>
  <c r="M26" i="1"/>
  <c r="G26" i="1"/>
  <c r="I26" i="1" s="1"/>
  <c r="F26" i="1" s="1"/>
  <c r="N25" i="1"/>
  <c r="M25" i="1"/>
  <c r="F25" i="1" s="1"/>
  <c r="I25" i="1"/>
  <c r="N24" i="1"/>
  <c r="M24" i="1"/>
  <c r="G24" i="1"/>
  <c r="I24" i="1" s="1"/>
  <c r="F24" i="1" s="1"/>
  <c r="N23" i="1"/>
  <c r="M23" i="1"/>
  <c r="I23" i="1"/>
  <c r="F23" i="1" s="1"/>
  <c r="G23" i="1"/>
  <c r="N22" i="1"/>
  <c r="N20" i="1" s="1"/>
  <c r="M22" i="1"/>
  <c r="G22" i="1"/>
  <c r="I22" i="1" s="1"/>
  <c r="F22" i="1" s="1"/>
  <c r="U21" i="1"/>
  <c r="T21" i="1"/>
  <c r="R21" i="1"/>
  <c r="R20" i="1" s="1"/>
  <c r="Q21" i="1"/>
  <c r="N21" i="1"/>
  <c r="M21" i="1"/>
  <c r="M20" i="1" s="1"/>
  <c r="I21" i="1"/>
  <c r="F21" i="1" s="1"/>
  <c r="G21" i="1"/>
  <c r="E21" i="1"/>
  <c r="E20" i="1" s="1"/>
  <c r="E29" i="1" s="1"/>
  <c r="V20" i="1"/>
  <c r="U20" i="1"/>
  <c r="T20" i="1"/>
  <c r="S20" i="1"/>
  <c r="Q20" i="1"/>
  <c r="P20" i="1"/>
  <c r="O20" i="1"/>
  <c r="L20" i="1"/>
  <c r="K20" i="1"/>
  <c r="J20" i="1"/>
  <c r="H20" i="1"/>
  <c r="G20" i="1"/>
  <c r="N19" i="1"/>
  <c r="M19" i="1"/>
  <c r="I19" i="1"/>
  <c r="F19" i="1" s="1"/>
  <c r="N18" i="1"/>
  <c r="F18" i="1" s="1"/>
  <c r="M18" i="1"/>
  <c r="I18" i="1"/>
  <c r="N17" i="1"/>
  <c r="M17" i="1"/>
  <c r="I17" i="1"/>
  <c r="F17" i="1"/>
  <c r="N16" i="1"/>
  <c r="M16" i="1"/>
  <c r="I16" i="1"/>
  <c r="F16" i="1" s="1"/>
  <c r="V15" i="1"/>
  <c r="U15" i="1"/>
  <c r="U29" i="1" s="1"/>
  <c r="T15" i="1"/>
  <c r="S15" i="1"/>
  <c r="R15" i="1"/>
  <c r="Q15" i="1"/>
  <c r="Q29" i="1" s="1"/>
  <c r="P15" i="1"/>
  <c r="O15" i="1"/>
  <c r="M15" i="1"/>
  <c r="L15" i="1"/>
  <c r="K15" i="1"/>
  <c r="J15" i="1"/>
  <c r="I15" i="1"/>
  <c r="H15" i="1"/>
  <c r="G15" i="1"/>
  <c r="E15" i="1"/>
  <c r="N14" i="1"/>
  <c r="K14" i="1"/>
  <c r="M14" i="1" s="1"/>
  <c r="I14" i="1"/>
  <c r="N13" i="1"/>
  <c r="N12" i="1" s="1"/>
  <c r="M13" i="1"/>
  <c r="F13" i="1" s="1"/>
  <c r="K13" i="1"/>
  <c r="I13" i="1"/>
  <c r="V12" i="1"/>
  <c r="U12" i="1"/>
  <c r="T12" i="1"/>
  <c r="S12" i="1"/>
  <c r="R12" i="1"/>
  <c r="Q12" i="1"/>
  <c r="P12" i="1"/>
  <c r="O12" i="1"/>
  <c r="L12" i="1"/>
  <c r="K12" i="1"/>
  <c r="J12" i="1"/>
  <c r="H12" i="1"/>
  <c r="G12" i="1"/>
  <c r="E12" i="1"/>
  <c r="N11" i="1"/>
  <c r="N9" i="1" s="1"/>
  <c r="M11" i="1"/>
  <c r="M9" i="1" s="1"/>
  <c r="L11" i="1"/>
  <c r="I11" i="1"/>
  <c r="A11" i="1"/>
  <c r="A13" i="1" s="1"/>
  <c r="A14" i="1" s="1"/>
  <c r="A16" i="1" s="1"/>
  <c r="A17" i="1" s="1"/>
  <c r="A18" i="1" s="1"/>
  <c r="A19" i="1" s="1"/>
  <c r="A21" i="1" s="1"/>
  <c r="A22" i="1" s="1"/>
  <c r="A23" i="1" s="1"/>
  <c r="A24" i="1" s="1"/>
  <c r="A25" i="1" s="1"/>
  <c r="A26" i="1" s="1"/>
  <c r="A27" i="1" s="1"/>
  <c r="A28" i="1" s="1"/>
  <c r="A29" i="1" s="1"/>
  <c r="N10" i="1"/>
  <c r="M10" i="1"/>
  <c r="I10" i="1"/>
  <c r="I9" i="1" s="1"/>
  <c r="F10" i="1"/>
  <c r="V9" i="1"/>
  <c r="V29" i="1" s="1"/>
  <c r="U9" i="1"/>
  <c r="T9" i="1"/>
  <c r="S9" i="1"/>
  <c r="S29" i="1" s="1"/>
  <c r="R9" i="1"/>
  <c r="Q9" i="1"/>
  <c r="P9" i="1"/>
  <c r="O9" i="1"/>
  <c r="L9" i="1"/>
  <c r="K9" i="1"/>
  <c r="J9" i="1"/>
  <c r="H9" i="1"/>
  <c r="G9" i="1"/>
  <c r="G29" i="1" s="1"/>
  <c r="E9" i="1"/>
  <c r="Q8" i="1"/>
  <c r="P8" i="1"/>
  <c r="H8" i="1"/>
  <c r="R8" i="1" s="1"/>
  <c r="F8" i="1"/>
  <c r="D8" i="1"/>
  <c r="B8" i="1"/>
  <c r="Q54" i="1" l="1"/>
  <c r="U54" i="1"/>
  <c r="F20" i="1"/>
  <c r="F15" i="1"/>
  <c r="V54" i="1"/>
  <c r="S54" i="1"/>
  <c r="R29" i="1"/>
  <c r="R54" i="1" s="1"/>
  <c r="F14" i="1"/>
  <c r="F12" i="1" s="1"/>
  <c r="F11" i="1"/>
  <c r="F9" i="1" s="1"/>
  <c r="N15" i="1"/>
  <c r="N44" i="1"/>
  <c r="N53" i="1" s="1"/>
  <c r="N54" i="1" s="1"/>
  <c r="I45" i="1"/>
  <c r="I8" i="1"/>
  <c r="F37" i="1"/>
  <c r="F35" i="1" s="1"/>
  <c r="I12" i="1"/>
  <c r="M12" i="1"/>
  <c r="I20" i="1"/>
  <c r="I35" i="1"/>
  <c r="I30" i="1"/>
  <c r="I49" i="1"/>
  <c r="S8" i="1" l="1"/>
  <c r="J8" i="1"/>
  <c r="F45" i="1"/>
  <c r="F44" i="1" s="1"/>
  <c r="I44" i="1"/>
  <c r="I53" i="1" s="1"/>
  <c r="I54" i="1" s="1"/>
  <c r="T8" i="1" l="1"/>
  <c r="K8" i="1"/>
  <c r="U8" i="1" l="1"/>
  <c r="L8" i="1"/>
  <c r="M8" i="1" l="1"/>
  <c r="N8" i="1" s="1"/>
  <c r="V8" i="1"/>
  <c r="F54" i="1" l="1"/>
  <c r="F49" i="1"/>
  <c r="F53" i="1"/>
</calcChain>
</file>

<file path=xl/sharedStrings.xml><?xml version="1.0" encoding="utf-8"?>
<sst xmlns="http://schemas.openxmlformats.org/spreadsheetml/2006/main" count="162" uniqueCount="112">
  <si>
    <t>DAFTAR  DAERAH IRIGASI DI PROVINSI NTB</t>
  </si>
  <si>
    <t>LUAS 1000-3000 HA (KEWENANGAN PEMERINTAH PROVINSI)</t>
  </si>
  <si>
    <t>No</t>
  </si>
  <si>
    <t>Luas</t>
  </si>
  <si>
    <t>Luas blm Fungsional (ha)</t>
  </si>
  <si>
    <t>Panjang Saluran</t>
  </si>
  <si>
    <t>Bangunan pd sal. Pembawa</t>
  </si>
  <si>
    <t>Kab / Kota /</t>
  </si>
  <si>
    <t>Nama</t>
  </si>
  <si>
    <t xml:space="preserve">Nama </t>
  </si>
  <si>
    <t>Belum</t>
  </si>
  <si>
    <t>Alih Fungsi</t>
  </si>
  <si>
    <t>Daerah Irigasi</t>
  </si>
  <si>
    <t>WS</t>
  </si>
  <si>
    <t>DAS</t>
  </si>
  <si>
    <t>Baku</t>
  </si>
  <si>
    <t>Jumlah</t>
  </si>
  <si>
    <t>Irigasi</t>
  </si>
  <si>
    <t>Sawah</t>
  </si>
  <si>
    <t>Dari</t>
  </si>
  <si>
    <t>Dari blm</t>
  </si>
  <si>
    <t>( m' )</t>
  </si>
  <si>
    <t>B. Bagi</t>
  </si>
  <si>
    <t>B. Bagi-</t>
  </si>
  <si>
    <t>B. Sadap</t>
  </si>
  <si>
    <t>B. Peng-</t>
  </si>
  <si>
    <t>(ha)</t>
  </si>
  <si>
    <t>Induk</t>
  </si>
  <si>
    <t>Sekunder</t>
  </si>
  <si>
    <t>Sadap</t>
  </si>
  <si>
    <t>atur</t>
  </si>
  <si>
    <t>I.</t>
  </si>
  <si>
    <t xml:space="preserve"> LOMBOK UTARA</t>
  </si>
  <si>
    <t xml:space="preserve"> Santong</t>
  </si>
  <si>
    <t>P. Lombok</t>
  </si>
  <si>
    <t>Sidutan</t>
  </si>
  <si>
    <t xml:space="preserve"> Bagik Kembar</t>
  </si>
  <si>
    <t>II.</t>
  </si>
  <si>
    <t xml:space="preserve"> LOMBOK BARAT</t>
  </si>
  <si>
    <t xml:space="preserve"> Sesaot</t>
  </si>
  <si>
    <t>Jangkok</t>
  </si>
  <si>
    <t xml:space="preserve"> Gebong</t>
  </si>
  <si>
    <t>Babak</t>
  </si>
  <si>
    <t>III.</t>
  </si>
  <si>
    <t xml:space="preserve"> LOMBOK TENGAH</t>
  </si>
  <si>
    <t xml:space="preserve"> Gde Bongoh</t>
  </si>
  <si>
    <t>Renggung</t>
  </si>
  <si>
    <t xml:space="preserve"> Bisok Bokah</t>
  </si>
  <si>
    <t xml:space="preserve"> Renggung</t>
  </si>
  <si>
    <t xml:space="preserve"> Parung</t>
  </si>
  <si>
    <t>IV.</t>
  </si>
  <si>
    <t xml:space="preserve"> LOMBOK TIMUR</t>
  </si>
  <si>
    <t xml:space="preserve"> Rutus</t>
  </si>
  <si>
    <t>Palung</t>
  </si>
  <si>
    <t xml:space="preserve"> Maronggek Komplek</t>
  </si>
  <si>
    <t xml:space="preserve"> Tojang Komplek</t>
  </si>
  <si>
    <t xml:space="preserve"> Pelapak</t>
  </si>
  <si>
    <t>Rere</t>
  </si>
  <si>
    <t xml:space="preserve"> Sakra</t>
  </si>
  <si>
    <t>Moyot</t>
  </si>
  <si>
    <t xml:space="preserve"> Kali Desa Komplek</t>
  </si>
  <si>
    <t xml:space="preserve"> Sambelia</t>
  </si>
  <si>
    <t>Sambelia</t>
  </si>
  <si>
    <t xml:space="preserve"> Belanting</t>
  </si>
  <si>
    <t>Nangka</t>
  </si>
  <si>
    <t>Total P. Lombok</t>
  </si>
  <si>
    <t>V.</t>
  </si>
  <si>
    <t xml:space="preserve"> SUMBAWA BARAT</t>
  </si>
  <si>
    <t xml:space="preserve"> Kalimantong I</t>
  </si>
  <si>
    <t>Sumbawa</t>
  </si>
  <si>
    <t>Br. Rea</t>
  </si>
  <si>
    <t xml:space="preserve"> Kalimantong II</t>
  </si>
  <si>
    <t xml:space="preserve"> Elang Desa</t>
  </si>
  <si>
    <t>Br. Jereweh</t>
  </si>
  <si>
    <t xml:space="preserve"> Plampo'o</t>
  </si>
  <si>
    <t>Br. Sekongkang</t>
  </si>
  <si>
    <t>VI.</t>
  </si>
  <si>
    <t xml:space="preserve"> SUMBAWA </t>
  </si>
  <si>
    <t xml:space="preserve"> Beringin Sila</t>
  </si>
  <si>
    <t>Br. Aisurik 2</t>
  </si>
  <si>
    <t xml:space="preserve"> Buer Kompleks</t>
  </si>
  <si>
    <t xml:space="preserve"> Pungkit</t>
  </si>
  <si>
    <t>Br. Pulit</t>
  </si>
  <si>
    <t xml:space="preserve"> Maronge / Tiu Kulit</t>
  </si>
  <si>
    <t>Br. Bera</t>
  </si>
  <si>
    <t xml:space="preserve"> Marente Komplek</t>
  </si>
  <si>
    <t xml:space="preserve"> E. Gapit</t>
  </si>
  <si>
    <t>Olat Paturinjaran 1</t>
  </si>
  <si>
    <t xml:space="preserve"> Semangi</t>
  </si>
  <si>
    <t>Br. Kesaming</t>
  </si>
  <si>
    <t xml:space="preserve"> Plara</t>
  </si>
  <si>
    <t>Br. B e h</t>
  </si>
  <si>
    <t>VII.</t>
  </si>
  <si>
    <t xml:space="preserve"> DOMPU</t>
  </si>
  <si>
    <t xml:space="preserve"> Nangakara</t>
  </si>
  <si>
    <t>Bima-Dompu</t>
  </si>
  <si>
    <t>Sorinomo</t>
  </si>
  <si>
    <t xml:space="preserve"> Kadindi</t>
  </si>
  <si>
    <t>Nangamiro 1</t>
  </si>
  <si>
    <t xml:space="preserve"> Latonda Pekat</t>
  </si>
  <si>
    <t>Sori Pekat</t>
  </si>
  <si>
    <t xml:space="preserve"> Daha I, II</t>
  </si>
  <si>
    <t>Rasabau 1</t>
  </si>
  <si>
    <t>VIII.</t>
  </si>
  <si>
    <t xml:space="preserve"> BIMA</t>
  </si>
  <si>
    <t xml:space="preserve"> Mada Pangga II</t>
  </si>
  <si>
    <t>Sori Sondosia</t>
  </si>
  <si>
    <t xml:space="preserve"> Ncangakae-Ncoha</t>
  </si>
  <si>
    <t xml:space="preserve"> Sumi-Sape</t>
  </si>
  <si>
    <t>Sori Nae</t>
  </si>
  <si>
    <t xml:space="preserve"> Total P. Sumbawa</t>
  </si>
  <si>
    <t xml:space="preserve"> Total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</si>
</sst>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9"/>
      <name val="Courier New"/>
      <family val="3"/>
    </font>
  </fonts>
  <fills count="5">
    <fill>
      <patternFill patternType="none"/>
    </fill>
    <fill>
      <patternFill patternType="gray125"/>
    </fill>
    <fill>
      <patternFill patternType="lightHorizontal">
        <fgColor theme="0" tint="-0.2499465926084170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5" fillId="2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64" fontId="4" fillId="0" borderId="15" xfId="1" applyNumberFormat="1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6" fillId="0" borderId="16" xfId="0" applyFont="1" applyBorder="1" applyAlignment="1">
      <alignment horizontal="left" indent="1"/>
    </xf>
    <xf numFmtId="164" fontId="1" fillId="0" borderId="16" xfId="1" applyNumberFormat="1" applyBorder="1"/>
    <xf numFmtId="164" fontId="6" fillId="0" borderId="16" xfId="1" applyNumberFormat="1" applyFont="1" applyBorder="1"/>
    <xf numFmtId="1" fontId="1" fillId="0" borderId="16" xfId="1" applyNumberFormat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6" fillId="0" borderId="17" xfId="0" applyFont="1" applyBorder="1" applyAlignment="1">
      <alignment horizontal="left" indent="1"/>
    </xf>
    <xf numFmtId="164" fontId="1" fillId="0" borderId="17" xfId="1" applyNumberFormat="1" applyBorder="1"/>
    <xf numFmtId="164" fontId="6" fillId="0" borderId="17" xfId="1" applyNumberFormat="1" applyFont="1" applyBorder="1"/>
    <xf numFmtId="1" fontId="1" fillId="0" borderId="17" xfId="1" applyNumberFormat="1" applyBorder="1"/>
    <xf numFmtId="0" fontId="0" fillId="0" borderId="7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8" xfId="0" applyBorder="1" applyAlignment="1">
      <alignment horizontal="center"/>
    </xf>
    <xf numFmtId="0" fontId="0" fillId="0" borderId="18" xfId="0" applyBorder="1"/>
    <xf numFmtId="0" fontId="6" fillId="0" borderId="18" xfId="0" applyFont="1" applyBorder="1" applyAlignment="1">
      <alignment horizontal="left" indent="1"/>
    </xf>
    <xf numFmtId="164" fontId="1" fillId="0" borderId="18" xfId="1" applyNumberFormat="1" applyBorder="1"/>
    <xf numFmtId="164" fontId="6" fillId="0" borderId="18" xfId="1" applyNumberFormat="1" applyFont="1" applyBorder="1"/>
    <xf numFmtId="1" fontId="1" fillId="0" borderId="18" xfId="1" applyNumberFormat="1" applyBorder="1"/>
    <xf numFmtId="0" fontId="7" fillId="0" borderId="16" xfId="0" applyFont="1" applyBorder="1" applyAlignment="1">
      <alignment horizontal="center"/>
    </xf>
    <xf numFmtId="0" fontId="7" fillId="0" borderId="16" xfId="0" applyFont="1" applyBorder="1"/>
    <xf numFmtId="0" fontId="7" fillId="0" borderId="16" xfId="0" applyFont="1" applyBorder="1" applyAlignment="1">
      <alignment horizontal="left" indent="1"/>
    </xf>
    <xf numFmtId="164" fontId="7" fillId="0" borderId="16" xfId="1" applyNumberFormat="1" applyFont="1" applyBorder="1"/>
    <xf numFmtId="1" fontId="7" fillId="0" borderId="16" xfId="1" applyNumberFormat="1" applyFont="1" applyBorder="1"/>
    <xf numFmtId="0" fontId="8" fillId="0" borderId="18" xfId="0" applyFont="1" applyBorder="1" applyAlignment="1">
      <alignment horizontal="center"/>
    </xf>
    <xf numFmtId="0" fontId="8" fillId="0" borderId="18" xfId="0" applyFont="1" applyBorder="1"/>
    <xf numFmtId="0" fontId="8" fillId="0" borderId="18" xfId="0" applyFont="1" applyBorder="1" applyAlignment="1">
      <alignment horizontal="left" indent="1"/>
    </xf>
    <xf numFmtId="164" fontId="8" fillId="0" borderId="18" xfId="1" applyNumberFormat="1" applyFont="1" applyBorder="1"/>
    <xf numFmtId="1" fontId="8" fillId="0" borderId="18" xfId="1" applyNumberFormat="1" applyFont="1" applyBorder="1"/>
    <xf numFmtId="41" fontId="8" fillId="0" borderId="18" xfId="2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7" fillId="0" borderId="18" xfId="0" applyFont="1" applyBorder="1" applyAlignment="1">
      <alignment horizontal="left" indent="1"/>
    </xf>
    <xf numFmtId="164" fontId="7" fillId="0" borderId="18" xfId="1" applyNumberFormat="1" applyFont="1" applyBorder="1"/>
    <xf numFmtId="1" fontId="7" fillId="0" borderId="18" xfId="1" applyNumberFormat="1" applyFont="1" applyBorder="1"/>
    <xf numFmtId="0" fontId="8" fillId="0" borderId="17" xfId="0" applyFont="1" applyBorder="1" applyAlignment="1">
      <alignment horizontal="center"/>
    </xf>
    <xf numFmtId="0" fontId="8" fillId="0" borderId="17" xfId="0" applyFont="1" applyBorder="1"/>
    <xf numFmtId="0" fontId="8" fillId="0" borderId="17" xfId="0" applyFont="1" applyBorder="1" applyAlignment="1">
      <alignment horizontal="left" indent="1"/>
    </xf>
    <xf numFmtId="164" fontId="8" fillId="0" borderId="17" xfId="1" applyNumberFormat="1" applyFont="1" applyBorder="1"/>
    <xf numFmtId="1" fontId="8" fillId="0" borderId="17" xfId="1" applyNumberFormat="1" applyFont="1" applyBorder="1"/>
    <xf numFmtId="0" fontId="9" fillId="3" borderId="1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left" vertical="center" indent="1"/>
    </xf>
    <xf numFmtId="164" fontId="9" fillId="3" borderId="15" xfId="1" applyNumberFormat="1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164" fontId="9" fillId="0" borderId="15" xfId="1" applyNumberFormat="1" applyFont="1" applyBorder="1" applyAlignment="1">
      <alignment vertical="center"/>
    </xf>
    <xf numFmtId="1" fontId="9" fillId="0" borderId="15" xfId="1" applyNumberFormat="1" applyFont="1" applyBorder="1" applyAlignment="1">
      <alignment vertic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/>
    <xf numFmtId="0" fontId="8" fillId="0" borderId="16" xfId="0" applyFont="1" applyBorder="1" applyAlignment="1">
      <alignment horizontal="left" indent="1"/>
    </xf>
    <xf numFmtId="0" fontId="8" fillId="0" borderId="8" xfId="0" applyFont="1" applyBorder="1" applyAlignment="1">
      <alignment horizontal="left" indent="1"/>
    </xf>
    <xf numFmtId="164" fontId="8" fillId="0" borderId="0" xfId="1" applyNumberFormat="1" applyFont="1" applyBorder="1"/>
    <xf numFmtId="164" fontId="8" fillId="0" borderId="16" xfId="1" applyNumberFormat="1" applyFont="1" applyBorder="1"/>
    <xf numFmtId="1" fontId="8" fillId="0" borderId="16" xfId="1" applyNumberFormat="1" applyFont="1" applyBorder="1"/>
    <xf numFmtId="164" fontId="8" fillId="0" borderId="0" xfId="1" applyNumberFormat="1" applyFont="1"/>
    <xf numFmtId="164" fontId="10" fillId="0" borderId="17" xfId="1" applyNumberFormat="1" applyFont="1" applyBorder="1"/>
    <xf numFmtId="0" fontId="4" fillId="3" borderId="1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0" fillId="3" borderId="7" xfId="0" applyFill="1" applyBorder="1"/>
    <xf numFmtId="164" fontId="4" fillId="3" borderId="15" xfId="1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0" fillId="4" borderId="12" xfId="0" applyFill="1" applyBorder="1"/>
    <xf numFmtId="0" fontId="0" fillId="4" borderId="7" xfId="0" applyFill="1" applyBorder="1"/>
    <xf numFmtId="164" fontId="4" fillId="4" borderId="15" xfId="1" applyNumberFormat="1" applyFont="1" applyFill="1" applyBorder="1" applyAlignment="1">
      <alignment vertical="center"/>
    </xf>
    <xf numFmtId="0" fontId="11" fillId="0" borderId="0" xfId="0" applyFont="1" applyAlignment="1">
      <alignment horizontal="left"/>
    </xf>
    <xf numFmtId="1" fontId="0" fillId="0" borderId="0" xfId="0" applyNumberFormat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sekt%202020%20_%20DI%20di%20NT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_Pusat"/>
      <sheetName val="DI_Prov"/>
      <sheetName val="DI_Kab"/>
      <sheetName val="Rekap_DI"/>
    </sheetNames>
    <sheetDataSet>
      <sheetData sheetId="0"/>
      <sheetData sheetId="1"/>
      <sheetData sheetId="2"/>
      <sheetData sheetId="3">
        <row r="50">
          <cell r="A50" t="str">
            <v>Sumber : Bidang SDA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workbookViewId="0">
      <selection activeCell="G18" sqref="G18"/>
    </sheetView>
  </sheetViews>
  <sheetFormatPr defaultRowHeight="14.4" x14ac:dyDescent="0.3"/>
  <sheetData>
    <row r="1" spans="1:22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6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F3" s="2"/>
    </row>
    <row r="4" spans="1:22" x14ac:dyDescent="0.3">
      <c r="A4" s="3" t="s">
        <v>2</v>
      </c>
      <c r="B4" s="4"/>
      <c r="C4" s="4"/>
      <c r="D4" s="4"/>
      <c r="E4" s="5" t="s">
        <v>3</v>
      </c>
      <c r="F4" s="6"/>
      <c r="G4" s="7" t="s">
        <v>3</v>
      </c>
      <c r="H4" s="8"/>
      <c r="I4" s="8"/>
      <c r="J4" s="8"/>
      <c r="K4" s="8"/>
      <c r="L4" s="8"/>
      <c r="M4" s="9"/>
      <c r="N4" s="10" t="s">
        <v>4</v>
      </c>
      <c r="O4" s="11"/>
      <c r="P4" s="12"/>
      <c r="Q4" s="13" t="s">
        <v>5</v>
      </c>
      <c r="R4" s="14"/>
      <c r="S4" s="15" t="s">
        <v>6</v>
      </c>
      <c r="T4" s="16"/>
      <c r="U4" s="16"/>
      <c r="V4" s="17"/>
    </row>
    <row r="5" spans="1:22" x14ac:dyDescent="0.3">
      <c r="A5" s="18"/>
      <c r="B5" s="19" t="s">
        <v>7</v>
      </c>
      <c r="C5" s="19" t="s">
        <v>8</v>
      </c>
      <c r="D5" s="19" t="s">
        <v>9</v>
      </c>
      <c r="E5" s="20"/>
      <c r="F5" s="19"/>
      <c r="G5" s="21"/>
      <c r="H5" s="22"/>
      <c r="I5" s="23"/>
      <c r="J5" s="19" t="s">
        <v>10</v>
      </c>
      <c r="K5" s="24" t="s">
        <v>11</v>
      </c>
      <c r="L5" s="25"/>
      <c r="M5" s="26"/>
      <c r="N5" s="27"/>
      <c r="O5" s="27"/>
      <c r="P5" s="19" t="s">
        <v>10</v>
      </c>
      <c r="Q5" s="28"/>
      <c r="R5" s="29"/>
      <c r="S5" s="30"/>
      <c r="T5" s="31"/>
      <c r="U5" s="31"/>
      <c r="V5" s="32"/>
    </row>
    <row r="6" spans="1:22" x14ac:dyDescent="0.3">
      <c r="A6" s="18"/>
      <c r="B6" s="19" t="s">
        <v>12</v>
      </c>
      <c r="C6" s="19" t="s">
        <v>13</v>
      </c>
      <c r="D6" s="19" t="s">
        <v>14</v>
      </c>
      <c r="E6" s="33" t="s">
        <v>15</v>
      </c>
      <c r="F6" s="33" t="s">
        <v>16</v>
      </c>
      <c r="G6" s="33" t="s">
        <v>17</v>
      </c>
      <c r="H6" s="33" t="s">
        <v>10</v>
      </c>
      <c r="I6" s="33" t="s">
        <v>16</v>
      </c>
      <c r="J6" s="33" t="s">
        <v>18</v>
      </c>
      <c r="K6" s="34" t="s">
        <v>19</v>
      </c>
      <c r="L6" s="34" t="s">
        <v>20</v>
      </c>
      <c r="M6" s="34" t="s">
        <v>16</v>
      </c>
      <c r="N6" s="34" t="s">
        <v>16</v>
      </c>
      <c r="O6" s="33" t="s">
        <v>18</v>
      </c>
      <c r="P6" s="33" t="s">
        <v>18</v>
      </c>
      <c r="Q6" s="35" t="s">
        <v>21</v>
      </c>
      <c r="R6" s="36"/>
      <c r="S6" s="3" t="s">
        <v>22</v>
      </c>
      <c r="T6" s="37" t="s">
        <v>23</v>
      </c>
      <c r="U6" s="3" t="s">
        <v>24</v>
      </c>
      <c r="V6" s="37" t="s">
        <v>25</v>
      </c>
    </row>
    <row r="7" spans="1:22" x14ac:dyDescent="0.3">
      <c r="A7" s="38"/>
      <c r="B7" s="19"/>
      <c r="C7" s="19"/>
      <c r="D7" s="19"/>
      <c r="E7" s="39" t="s">
        <v>26</v>
      </c>
      <c r="F7" s="39"/>
      <c r="G7" s="39" t="s">
        <v>26</v>
      </c>
      <c r="H7" s="19" t="s">
        <v>17</v>
      </c>
      <c r="I7" s="19"/>
      <c r="J7" s="19"/>
      <c r="K7" s="19" t="s">
        <v>18</v>
      </c>
      <c r="L7" s="19" t="s">
        <v>18</v>
      </c>
      <c r="M7" s="19"/>
      <c r="N7" s="19"/>
      <c r="O7" s="19"/>
      <c r="P7" s="19"/>
      <c r="Q7" s="40" t="s">
        <v>27</v>
      </c>
      <c r="R7" s="40" t="s">
        <v>28</v>
      </c>
      <c r="S7" s="38"/>
      <c r="T7" s="33" t="s">
        <v>29</v>
      </c>
      <c r="U7" s="38"/>
      <c r="V7" s="41" t="s">
        <v>30</v>
      </c>
    </row>
    <row r="8" spans="1:22" x14ac:dyDescent="0.3">
      <c r="A8" s="42">
        <v>1</v>
      </c>
      <c r="B8" s="42">
        <f>+A8+1</f>
        <v>2</v>
      </c>
      <c r="C8" s="42">
        <v>3</v>
      </c>
      <c r="D8" s="42">
        <f>+C8+1</f>
        <v>4</v>
      </c>
      <c r="E8" s="42">
        <v>5</v>
      </c>
      <c r="F8" s="42">
        <f>+E8+1</f>
        <v>6</v>
      </c>
      <c r="G8" s="42">
        <v>6</v>
      </c>
      <c r="H8" s="42">
        <f t="shared" ref="H8:N8" si="0">+G8+1</f>
        <v>7</v>
      </c>
      <c r="I8" s="42">
        <f t="shared" si="0"/>
        <v>8</v>
      </c>
      <c r="J8" s="42">
        <f t="shared" si="0"/>
        <v>9</v>
      </c>
      <c r="K8" s="42">
        <f t="shared" si="0"/>
        <v>10</v>
      </c>
      <c r="L8" s="42">
        <f t="shared" si="0"/>
        <v>11</v>
      </c>
      <c r="M8" s="42">
        <f t="shared" si="0"/>
        <v>12</v>
      </c>
      <c r="N8" s="42">
        <f t="shared" si="0"/>
        <v>13</v>
      </c>
      <c r="O8" s="42">
        <v>5</v>
      </c>
      <c r="P8" s="42">
        <f>+O8+1</f>
        <v>6</v>
      </c>
      <c r="Q8" s="42">
        <f t="shared" ref="Q8:V8" si="1">+G8+1</f>
        <v>7</v>
      </c>
      <c r="R8" s="42">
        <f t="shared" si="1"/>
        <v>8</v>
      </c>
      <c r="S8" s="42">
        <f t="shared" si="1"/>
        <v>9</v>
      </c>
      <c r="T8" s="42">
        <f t="shared" si="1"/>
        <v>10</v>
      </c>
      <c r="U8" s="42">
        <f t="shared" si="1"/>
        <v>11</v>
      </c>
      <c r="V8" s="42">
        <f t="shared" si="1"/>
        <v>12</v>
      </c>
    </row>
    <row r="9" spans="1:22" x14ac:dyDescent="0.3">
      <c r="A9" s="43" t="s">
        <v>31</v>
      </c>
      <c r="B9" s="44" t="s">
        <v>32</v>
      </c>
      <c r="C9" s="45"/>
      <c r="D9" s="46"/>
      <c r="E9" s="47">
        <f>+E10+E11</f>
        <v>3112</v>
      </c>
      <c r="F9" s="47">
        <f>+F10+F11</f>
        <v>3112</v>
      </c>
      <c r="G9" s="47">
        <f>+G10+G11</f>
        <v>1899</v>
      </c>
      <c r="H9" s="47">
        <f t="shared" ref="H9:V9" si="2">+H10+H11</f>
        <v>0</v>
      </c>
      <c r="I9" s="47">
        <f t="shared" si="2"/>
        <v>1899</v>
      </c>
      <c r="J9" s="47">
        <f t="shared" si="2"/>
        <v>0</v>
      </c>
      <c r="K9" s="47">
        <f t="shared" si="2"/>
        <v>427</v>
      </c>
      <c r="L9" s="47">
        <f t="shared" si="2"/>
        <v>786</v>
      </c>
      <c r="M9" s="47">
        <f t="shared" si="2"/>
        <v>1213</v>
      </c>
      <c r="N9" s="47">
        <f t="shared" si="2"/>
        <v>0</v>
      </c>
      <c r="O9" s="47">
        <f t="shared" si="2"/>
        <v>0</v>
      </c>
      <c r="P9" s="47">
        <f t="shared" si="2"/>
        <v>0</v>
      </c>
      <c r="Q9" s="47">
        <f t="shared" si="2"/>
        <v>4561</v>
      </c>
      <c r="R9" s="47">
        <f t="shared" si="2"/>
        <v>18144</v>
      </c>
      <c r="S9" s="47">
        <f t="shared" si="2"/>
        <v>2</v>
      </c>
      <c r="T9" s="47">
        <f t="shared" si="2"/>
        <v>4</v>
      </c>
      <c r="U9" s="47">
        <f t="shared" si="2"/>
        <v>31</v>
      </c>
      <c r="V9" s="47">
        <f t="shared" si="2"/>
        <v>37</v>
      </c>
    </row>
    <row r="10" spans="1:22" x14ac:dyDescent="0.3">
      <c r="A10" s="48">
        <v>1</v>
      </c>
      <c r="B10" s="49" t="s">
        <v>33</v>
      </c>
      <c r="C10" s="50" t="s">
        <v>34</v>
      </c>
      <c r="D10" s="50" t="s">
        <v>35</v>
      </c>
      <c r="E10" s="51">
        <v>1807</v>
      </c>
      <c r="F10" s="52">
        <f>+I10+J10+M10+N10</f>
        <v>1807</v>
      </c>
      <c r="G10" s="51">
        <v>1471</v>
      </c>
      <c r="H10" s="53">
        <v>0</v>
      </c>
      <c r="I10" s="51">
        <f>+H10+G10</f>
        <v>1471</v>
      </c>
      <c r="J10" s="53">
        <v>0</v>
      </c>
      <c r="K10" s="51">
        <v>130</v>
      </c>
      <c r="L10" s="51">
        <v>206</v>
      </c>
      <c r="M10" s="51">
        <f>+L10+K10</f>
        <v>336</v>
      </c>
      <c r="N10" s="53">
        <f>+O10+P10</f>
        <v>0</v>
      </c>
      <c r="O10" s="53">
        <v>0</v>
      </c>
      <c r="P10" s="53">
        <v>0</v>
      </c>
      <c r="Q10" s="53">
        <v>1150</v>
      </c>
      <c r="R10" s="53">
        <v>7387</v>
      </c>
      <c r="S10" s="53">
        <v>2</v>
      </c>
      <c r="T10" s="53">
        <v>2</v>
      </c>
      <c r="U10" s="53">
        <v>18</v>
      </c>
      <c r="V10" s="53">
        <v>22</v>
      </c>
    </row>
    <row r="11" spans="1:22" x14ac:dyDescent="0.3">
      <c r="A11" s="54">
        <f>+A10+1</f>
        <v>2</v>
      </c>
      <c r="B11" s="55" t="s">
        <v>36</v>
      </c>
      <c r="C11" s="56" t="s">
        <v>34</v>
      </c>
      <c r="D11" s="56" t="s">
        <v>35</v>
      </c>
      <c r="E11" s="57">
        <v>1305</v>
      </c>
      <c r="F11" s="58">
        <f>+I11+J11+M11+N11</f>
        <v>1305</v>
      </c>
      <c r="G11" s="57">
        <v>428</v>
      </c>
      <c r="H11" s="59">
        <v>0</v>
      </c>
      <c r="I11" s="57">
        <f>+H11+G11</f>
        <v>428</v>
      </c>
      <c r="J11" s="59">
        <v>0</v>
      </c>
      <c r="K11" s="57">
        <v>297</v>
      </c>
      <c r="L11" s="57">
        <f>603-23</f>
        <v>580</v>
      </c>
      <c r="M11" s="57">
        <f>+L11+K11</f>
        <v>877</v>
      </c>
      <c r="N11" s="59">
        <f>+O11+P11</f>
        <v>0</v>
      </c>
      <c r="O11" s="59">
        <v>0</v>
      </c>
      <c r="P11" s="59">
        <v>0</v>
      </c>
      <c r="Q11" s="59">
        <v>3411</v>
      </c>
      <c r="R11" s="59">
        <v>10757</v>
      </c>
      <c r="S11" s="59">
        <v>0</v>
      </c>
      <c r="T11" s="59">
        <v>2</v>
      </c>
      <c r="U11" s="59">
        <v>13</v>
      </c>
      <c r="V11" s="59">
        <v>15</v>
      </c>
    </row>
    <row r="12" spans="1:22" x14ac:dyDescent="0.3">
      <c r="A12" s="43" t="s">
        <v>37</v>
      </c>
      <c r="B12" s="44" t="s">
        <v>38</v>
      </c>
      <c r="C12" s="45"/>
      <c r="D12" s="60"/>
      <c r="E12" s="47">
        <f>+E13+E14</f>
        <v>3839</v>
      </c>
      <c r="F12" s="47">
        <f>+F13+F14</f>
        <v>3831</v>
      </c>
      <c r="G12" s="47">
        <f>+G13+G14</f>
        <v>3026</v>
      </c>
      <c r="H12" s="47">
        <f t="shared" ref="H12:V12" si="3">+H13+H14</f>
        <v>0</v>
      </c>
      <c r="I12" s="47">
        <f t="shared" si="3"/>
        <v>3026</v>
      </c>
      <c r="J12" s="47">
        <f t="shared" si="3"/>
        <v>0</v>
      </c>
      <c r="K12" s="47">
        <f t="shared" si="3"/>
        <v>788</v>
      </c>
      <c r="L12" s="47">
        <f t="shared" si="3"/>
        <v>17</v>
      </c>
      <c r="M12" s="47">
        <f t="shared" si="3"/>
        <v>805</v>
      </c>
      <c r="N12" s="47">
        <f t="shared" si="3"/>
        <v>0</v>
      </c>
      <c r="O12" s="47">
        <f t="shared" si="3"/>
        <v>0</v>
      </c>
      <c r="P12" s="47">
        <f t="shared" si="3"/>
        <v>0</v>
      </c>
      <c r="Q12" s="47">
        <f t="shared" si="3"/>
        <v>20695</v>
      </c>
      <c r="R12" s="47">
        <f t="shared" si="3"/>
        <v>27434</v>
      </c>
      <c r="S12" s="47">
        <f t="shared" si="3"/>
        <v>9</v>
      </c>
      <c r="T12" s="47">
        <f t="shared" si="3"/>
        <v>4</v>
      </c>
      <c r="U12" s="47">
        <f t="shared" si="3"/>
        <v>42</v>
      </c>
      <c r="V12" s="47">
        <f t="shared" si="3"/>
        <v>30</v>
      </c>
    </row>
    <row r="13" spans="1:22" x14ac:dyDescent="0.3">
      <c r="A13" s="48">
        <f>+A11+1</f>
        <v>3</v>
      </c>
      <c r="B13" s="49" t="s">
        <v>39</v>
      </c>
      <c r="C13" s="50" t="s">
        <v>34</v>
      </c>
      <c r="D13" s="50" t="s">
        <v>40</v>
      </c>
      <c r="E13" s="51">
        <v>1678</v>
      </c>
      <c r="F13" s="52">
        <f>+I13+J13+M13+N13</f>
        <v>1687</v>
      </c>
      <c r="G13" s="51">
        <v>1212</v>
      </c>
      <c r="H13" s="53">
        <v>0</v>
      </c>
      <c r="I13" s="51">
        <f>+H13+G13</f>
        <v>1212</v>
      </c>
      <c r="J13" s="53">
        <v>0</v>
      </c>
      <c r="K13" s="51">
        <f>449+9</f>
        <v>458</v>
      </c>
      <c r="L13" s="51">
        <v>17</v>
      </c>
      <c r="M13" s="51">
        <f>+L13+K13</f>
        <v>475</v>
      </c>
      <c r="N13" s="53">
        <f>+O13+P13</f>
        <v>0</v>
      </c>
      <c r="O13" s="53">
        <v>0</v>
      </c>
      <c r="P13" s="53">
        <v>0</v>
      </c>
      <c r="Q13" s="53">
        <v>5172</v>
      </c>
      <c r="R13" s="53">
        <v>15100</v>
      </c>
      <c r="S13" s="53">
        <v>4</v>
      </c>
      <c r="T13" s="53">
        <v>1</v>
      </c>
      <c r="U13" s="53">
        <v>20</v>
      </c>
      <c r="V13" s="53">
        <v>0</v>
      </c>
    </row>
    <row r="14" spans="1:22" x14ac:dyDescent="0.3">
      <c r="A14" s="54">
        <f>+A13+1</f>
        <v>4</v>
      </c>
      <c r="B14" s="55" t="s">
        <v>41</v>
      </c>
      <c r="C14" s="56" t="s">
        <v>34</v>
      </c>
      <c r="D14" s="56" t="s">
        <v>42</v>
      </c>
      <c r="E14" s="57">
        <v>2161</v>
      </c>
      <c r="F14" s="58">
        <f>+I14+J14+M14+N14</f>
        <v>2144</v>
      </c>
      <c r="G14" s="57">
        <v>1814</v>
      </c>
      <c r="H14" s="59">
        <v>0</v>
      </c>
      <c r="I14" s="57">
        <f>+H14+G14</f>
        <v>1814</v>
      </c>
      <c r="J14" s="59">
        <v>0</v>
      </c>
      <c r="K14" s="57">
        <f>347-17</f>
        <v>330</v>
      </c>
      <c r="L14" s="59">
        <v>0</v>
      </c>
      <c r="M14" s="57">
        <f>+L14+K14</f>
        <v>330</v>
      </c>
      <c r="N14" s="59">
        <f>+O14+P14</f>
        <v>0</v>
      </c>
      <c r="O14" s="59">
        <v>0</v>
      </c>
      <c r="P14" s="59">
        <v>0</v>
      </c>
      <c r="Q14" s="59">
        <v>15523</v>
      </c>
      <c r="R14" s="59">
        <v>12334</v>
      </c>
      <c r="S14" s="59">
        <v>5</v>
      </c>
      <c r="T14" s="59">
        <v>3</v>
      </c>
      <c r="U14" s="59">
        <v>22</v>
      </c>
      <c r="V14" s="59">
        <v>30</v>
      </c>
    </row>
    <row r="15" spans="1:22" x14ac:dyDescent="0.3">
      <c r="A15" s="43" t="s">
        <v>43</v>
      </c>
      <c r="B15" s="44" t="s">
        <v>44</v>
      </c>
      <c r="C15" s="61"/>
      <c r="D15" s="60"/>
      <c r="E15" s="47">
        <f t="shared" ref="E15:V15" si="4">SUM(E16:E19)</f>
        <v>6886</v>
      </c>
      <c r="F15" s="47">
        <f t="shared" si="4"/>
        <v>7431</v>
      </c>
      <c r="G15" s="47">
        <f t="shared" si="4"/>
        <v>6807</v>
      </c>
      <c r="H15" s="47">
        <f t="shared" si="4"/>
        <v>0</v>
      </c>
      <c r="I15" s="47">
        <f t="shared" si="4"/>
        <v>6807</v>
      </c>
      <c r="J15" s="47">
        <f t="shared" si="4"/>
        <v>0</v>
      </c>
      <c r="K15" s="47">
        <f t="shared" si="4"/>
        <v>624</v>
      </c>
      <c r="L15" s="47">
        <f t="shared" si="4"/>
        <v>0</v>
      </c>
      <c r="M15" s="47">
        <f t="shared" si="4"/>
        <v>624</v>
      </c>
      <c r="N15" s="47">
        <f t="shared" si="4"/>
        <v>0</v>
      </c>
      <c r="O15" s="47">
        <f t="shared" si="4"/>
        <v>0</v>
      </c>
      <c r="P15" s="47">
        <f t="shared" si="4"/>
        <v>0</v>
      </c>
      <c r="Q15" s="47">
        <f t="shared" si="4"/>
        <v>19235</v>
      </c>
      <c r="R15" s="47">
        <f t="shared" si="4"/>
        <v>41802</v>
      </c>
      <c r="S15" s="47">
        <f t="shared" si="4"/>
        <v>9</v>
      </c>
      <c r="T15" s="47">
        <f t="shared" si="4"/>
        <v>6</v>
      </c>
      <c r="U15" s="47">
        <f t="shared" si="4"/>
        <v>97</v>
      </c>
      <c r="V15" s="47">
        <f t="shared" si="4"/>
        <v>11</v>
      </c>
    </row>
    <row r="16" spans="1:22" x14ac:dyDescent="0.3">
      <c r="A16" s="48">
        <f>+A14+1</f>
        <v>5</v>
      </c>
      <c r="B16" s="49" t="s">
        <v>45</v>
      </c>
      <c r="C16" s="50" t="s">
        <v>34</v>
      </c>
      <c r="D16" s="50" t="s">
        <v>46</v>
      </c>
      <c r="E16" s="51">
        <v>2644</v>
      </c>
      <c r="F16" s="52">
        <f t="shared" ref="F16:F18" si="5">+I16+J16+M16+N16</f>
        <v>3196</v>
      </c>
      <c r="G16" s="51">
        <v>2644</v>
      </c>
      <c r="H16" s="53">
        <v>0</v>
      </c>
      <c r="I16" s="51">
        <f t="shared" ref="I16:I18" si="6">+H16+G16</f>
        <v>2644</v>
      </c>
      <c r="J16" s="53">
        <v>0</v>
      </c>
      <c r="K16" s="53">
        <v>552</v>
      </c>
      <c r="L16" s="53">
        <v>0</v>
      </c>
      <c r="M16" s="53">
        <f t="shared" ref="M16:M18" si="7">+L16+K16</f>
        <v>552</v>
      </c>
      <c r="N16" s="53">
        <f t="shared" ref="N16:N18" si="8">+O16+P16</f>
        <v>0</v>
      </c>
      <c r="O16" s="53">
        <v>0</v>
      </c>
      <c r="P16" s="53">
        <v>0</v>
      </c>
      <c r="Q16" s="53">
        <v>4647</v>
      </c>
      <c r="R16" s="53">
        <v>12874</v>
      </c>
      <c r="S16" s="53">
        <v>7</v>
      </c>
      <c r="T16" s="53">
        <v>1</v>
      </c>
      <c r="U16" s="53">
        <v>17</v>
      </c>
      <c r="V16" s="53">
        <v>2</v>
      </c>
    </row>
    <row r="17" spans="1:22" x14ac:dyDescent="0.3">
      <c r="A17" s="62">
        <f t="shared" ref="A17:A18" si="9">+A16+1</f>
        <v>6</v>
      </c>
      <c r="B17" s="63" t="s">
        <v>47</v>
      </c>
      <c r="C17" s="64" t="s">
        <v>34</v>
      </c>
      <c r="D17" s="64" t="s">
        <v>46</v>
      </c>
      <c r="E17" s="65">
        <v>1255</v>
      </c>
      <c r="F17" s="66">
        <f t="shared" si="5"/>
        <v>1240</v>
      </c>
      <c r="G17" s="65">
        <v>1240</v>
      </c>
      <c r="H17" s="67">
        <v>0</v>
      </c>
      <c r="I17" s="65">
        <f t="shared" si="6"/>
        <v>1240</v>
      </c>
      <c r="J17" s="67">
        <v>0</v>
      </c>
      <c r="K17" s="67">
        <v>0</v>
      </c>
      <c r="L17" s="67">
        <v>0</v>
      </c>
      <c r="M17" s="67">
        <f>+L17+K17</f>
        <v>0</v>
      </c>
      <c r="N17" s="67">
        <f t="shared" si="8"/>
        <v>0</v>
      </c>
      <c r="O17" s="67">
        <v>0</v>
      </c>
      <c r="P17" s="67">
        <v>0</v>
      </c>
      <c r="Q17" s="67">
        <v>2537</v>
      </c>
      <c r="R17" s="67">
        <v>10124</v>
      </c>
      <c r="S17" s="67">
        <v>1</v>
      </c>
      <c r="T17" s="67">
        <v>0</v>
      </c>
      <c r="U17" s="67">
        <v>31</v>
      </c>
      <c r="V17" s="67">
        <v>0</v>
      </c>
    </row>
    <row r="18" spans="1:22" x14ac:dyDescent="0.3">
      <c r="A18" s="62">
        <f t="shared" si="9"/>
        <v>7</v>
      </c>
      <c r="B18" s="63" t="s">
        <v>48</v>
      </c>
      <c r="C18" s="64" t="s">
        <v>34</v>
      </c>
      <c r="D18" s="64" t="s">
        <v>46</v>
      </c>
      <c r="E18" s="65">
        <v>1717</v>
      </c>
      <c r="F18" s="66">
        <f t="shared" si="5"/>
        <v>1717</v>
      </c>
      <c r="G18" s="65">
        <v>1653</v>
      </c>
      <c r="H18" s="67">
        <v>0</v>
      </c>
      <c r="I18" s="65">
        <f t="shared" si="6"/>
        <v>1653</v>
      </c>
      <c r="J18" s="67">
        <v>0</v>
      </c>
      <c r="K18" s="65">
        <v>64</v>
      </c>
      <c r="L18" s="67">
        <v>0</v>
      </c>
      <c r="M18" s="65">
        <f t="shared" si="7"/>
        <v>64</v>
      </c>
      <c r="N18" s="67">
        <f t="shared" si="8"/>
        <v>0</v>
      </c>
      <c r="O18" s="67">
        <v>0</v>
      </c>
      <c r="P18" s="67">
        <v>0</v>
      </c>
      <c r="Q18" s="67">
        <v>3540</v>
      </c>
      <c r="R18" s="67">
        <v>10767</v>
      </c>
      <c r="S18" s="67">
        <v>1</v>
      </c>
      <c r="T18" s="67">
        <v>1</v>
      </c>
      <c r="U18" s="67">
        <v>34</v>
      </c>
      <c r="V18" s="67">
        <v>9</v>
      </c>
    </row>
    <row r="19" spans="1:22" x14ac:dyDescent="0.3">
      <c r="A19" s="62">
        <f>A18+1</f>
        <v>8</v>
      </c>
      <c r="B19" s="63" t="s">
        <v>49</v>
      </c>
      <c r="C19" s="64" t="s">
        <v>34</v>
      </c>
      <c r="D19" s="64" t="s">
        <v>46</v>
      </c>
      <c r="E19" s="65">
        <v>1270</v>
      </c>
      <c r="F19" s="66">
        <f>+I19+J19+M19+N19</f>
        <v>1278</v>
      </c>
      <c r="G19" s="65">
        <v>1270</v>
      </c>
      <c r="H19" s="67">
        <v>0</v>
      </c>
      <c r="I19" s="65">
        <f>+H19+G19</f>
        <v>1270</v>
      </c>
      <c r="J19" s="67">
        <v>0</v>
      </c>
      <c r="K19" s="65">
        <v>8</v>
      </c>
      <c r="L19" s="67">
        <v>0</v>
      </c>
      <c r="M19" s="65">
        <f>+L19+K19</f>
        <v>8</v>
      </c>
      <c r="N19" s="67">
        <f>+O19+P19</f>
        <v>0</v>
      </c>
      <c r="O19" s="67">
        <v>0</v>
      </c>
      <c r="P19" s="67">
        <v>0</v>
      </c>
      <c r="Q19" s="67">
        <v>8511</v>
      </c>
      <c r="R19" s="67">
        <v>8037</v>
      </c>
      <c r="S19" s="67">
        <v>0</v>
      </c>
      <c r="T19" s="67">
        <v>4</v>
      </c>
      <c r="U19" s="67">
        <v>15</v>
      </c>
      <c r="V19" s="67">
        <v>0</v>
      </c>
    </row>
    <row r="20" spans="1:22" x14ac:dyDescent="0.3">
      <c r="A20" s="43" t="s">
        <v>50</v>
      </c>
      <c r="B20" s="44" t="s">
        <v>51</v>
      </c>
      <c r="C20" s="45"/>
      <c r="D20" s="60"/>
      <c r="E20" s="47">
        <f>SUM(E21:E28)</f>
        <v>13117</v>
      </c>
      <c r="F20" s="47">
        <f t="shared" ref="F20:P20" si="10">SUM(F21:F29)</f>
        <v>13049</v>
      </c>
      <c r="G20" s="47">
        <f>SUM(G21:G28)</f>
        <v>11076</v>
      </c>
      <c r="H20" s="47">
        <f t="shared" si="10"/>
        <v>414</v>
      </c>
      <c r="I20" s="47">
        <f t="shared" si="10"/>
        <v>11490</v>
      </c>
      <c r="J20" s="47">
        <f t="shared" si="10"/>
        <v>792</v>
      </c>
      <c r="K20" s="47">
        <f t="shared" si="10"/>
        <v>302</v>
      </c>
      <c r="L20" s="47">
        <f t="shared" si="10"/>
        <v>465</v>
      </c>
      <c r="M20" s="47">
        <f t="shared" si="10"/>
        <v>767</v>
      </c>
      <c r="N20" s="47">
        <f t="shared" si="10"/>
        <v>0</v>
      </c>
      <c r="O20" s="47">
        <f t="shared" si="10"/>
        <v>0</v>
      </c>
      <c r="P20" s="47">
        <f t="shared" si="10"/>
        <v>0</v>
      </c>
      <c r="Q20" s="47">
        <f>SUM(Q21:Q28)</f>
        <v>16825</v>
      </c>
      <c r="R20" s="47">
        <f>SUM(R21:R28)</f>
        <v>66039</v>
      </c>
      <c r="S20" s="47">
        <f t="shared" ref="S20:V20" si="11">SUM(S21:S28)</f>
        <v>24</v>
      </c>
      <c r="T20" s="47">
        <f t="shared" si="11"/>
        <v>37</v>
      </c>
      <c r="U20" s="47">
        <f t="shared" si="11"/>
        <v>163</v>
      </c>
      <c r="V20" s="47">
        <f t="shared" si="11"/>
        <v>41</v>
      </c>
    </row>
    <row r="21" spans="1:22" x14ac:dyDescent="0.3">
      <c r="A21" s="68">
        <f>A19+1</f>
        <v>9</v>
      </c>
      <c r="B21" s="69" t="s">
        <v>52</v>
      </c>
      <c r="C21" s="70" t="s">
        <v>34</v>
      </c>
      <c r="D21" s="70" t="s">
        <v>53</v>
      </c>
      <c r="E21" s="71">
        <f>1743+1040</f>
        <v>2783</v>
      </c>
      <c r="F21" s="71">
        <f t="shared" ref="F21:F28" si="12">+I21+J21+M21+N21</f>
        <v>2398</v>
      </c>
      <c r="G21" s="71">
        <f>1743+655</f>
        <v>2398</v>
      </c>
      <c r="H21" s="72">
        <v>0</v>
      </c>
      <c r="I21" s="71">
        <f t="shared" ref="I21:I28" si="13">+H21+G21</f>
        <v>2398</v>
      </c>
      <c r="J21" s="72">
        <v>0</v>
      </c>
      <c r="K21" s="72">
        <v>0</v>
      </c>
      <c r="L21" s="72">
        <v>0</v>
      </c>
      <c r="M21" s="72">
        <f t="shared" ref="M21:M28" si="14">+L21+K21</f>
        <v>0</v>
      </c>
      <c r="N21" s="72">
        <f t="shared" ref="N21:N28" si="15">+O21+P21</f>
        <v>0</v>
      </c>
      <c r="O21" s="72">
        <v>0</v>
      </c>
      <c r="P21" s="72">
        <v>0</v>
      </c>
      <c r="Q21" s="72">
        <f>9500+2679</f>
        <v>12179</v>
      </c>
      <c r="R21" s="72">
        <f>550+9930</f>
        <v>10480</v>
      </c>
      <c r="S21" s="72">
        <v>0</v>
      </c>
      <c r="T21" s="72">
        <f>12+8</f>
        <v>20</v>
      </c>
      <c r="U21" s="72">
        <f>14+39</f>
        <v>53</v>
      </c>
      <c r="V21" s="72">
        <v>0</v>
      </c>
    </row>
    <row r="22" spans="1:22" x14ac:dyDescent="0.3">
      <c r="A22" s="73">
        <f t="shared" ref="A22:A28" si="16">+A21+1</f>
        <v>10</v>
      </c>
      <c r="B22" s="74" t="s">
        <v>54</v>
      </c>
      <c r="C22" s="75" t="s">
        <v>34</v>
      </c>
      <c r="D22" s="75"/>
      <c r="E22" s="76">
        <v>1246</v>
      </c>
      <c r="F22" s="76">
        <f t="shared" si="12"/>
        <v>1290</v>
      </c>
      <c r="G22" s="76">
        <f>E22</f>
        <v>1246</v>
      </c>
      <c r="H22" s="77">
        <v>0</v>
      </c>
      <c r="I22" s="76">
        <f t="shared" si="13"/>
        <v>1246</v>
      </c>
      <c r="J22" s="76">
        <v>44</v>
      </c>
      <c r="K22" s="77">
        <v>0</v>
      </c>
      <c r="L22" s="77">
        <v>0</v>
      </c>
      <c r="M22" s="77">
        <f t="shared" si="14"/>
        <v>0</v>
      </c>
      <c r="N22" s="77">
        <f t="shared" si="15"/>
        <v>0</v>
      </c>
      <c r="O22" s="77">
        <v>0</v>
      </c>
      <c r="P22" s="77">
        <v>0</v>
      </c>
      <c r="Q22" s="78">
        <v>0</v>
      </c>
      <c r="R22" s="78">
        <v>0</v>
      </c>
      <c r="S22" s="77">
        <v>4</v>
      </c>
      <c r="T22" s="77">
        <v>1</v>
      </c>
      <c r="U22" s="77">
        <v>9</v>
      </c>
      <c r="V22" s="77">
        <v>18</v>
      </c>
    </row>
    <row r="23" spans="1:22" x14ac:dyDescent="0.3">
      <c r="A23" s="73">
        <f t="shared" si="16"/>
        <v>11</v>
      </c>
      <c r="B23" s="74" t="s">
        <v>55</v>
      </c>
      <c r="C23" s="75" t="s">
        <v>34</v>
      </c>
      <c r="D23" s="75"/>
      <c r="E23" s="76">
        <v>1014</v>
      </c>
      <c r="F23" s="76">
        <f t="shared" si="12"/>
        <v>1262</v>
      </c>
      <c r="G23" s="76">
        <f>E23</f>
        <v>1014</v>
      </c>
      <c r="H23" s="77">
        <v>0</v>
      </c>
      <c r="I23" s="76">
        <f t="shared" si="13"/>
        <v>1014</v>
      </c>
      <c r="J23" s="76">
        <v>18</v>
      </c>
      <c r="K23" s="76">
        <v>230</v>
      </c>
      <c r="L23" s="77">
        <v>0</v>
      </c>
      <c r="M23" s="76">
        <f t="shared" si="14"/>
        <v>230</v>
      </c>
      <c r="N23" s="77">
        <f t="shared" si="15"/>
        <v>0</v>
      </c>
      <c r="O23" s="77">
        <v>0</v>
      </c>
      <c r="P23" s="77">
        <v>0</v>
      </c>
      <c r="Q23" s="78">
        <v>0</v>
      </c>
      <c r="R23" s="78">
        <v>0</v>
      </c>
      <c r="S23" s="77">
        <v>2</v>
      </c>
      <c r="T23" s="77">
        <v>6</v>
      </c>
      <c r="U23" s="77">
        <v>13</v>
      </c>
      <c r="V23" s="77">
        <v>0</v>
      </c>
    </row>
    <row r="24" spans="1:22" x14ac:dyDescent="0.3">
      <c r="A24" s="79">
        <f t="shared" si="16"/>
        <v>12</v>
      </c>
      <c r="B24" s="80" t="s">
        <v>56</v>
      </c>
      <c r="C24" s="81" t="s">
        <v>34</v>
      </c>
      <c r="D24" s="81" t="s">
        <v>57</v>
      </c>
      <c r="E24" s="82">
        <v>2227</v>
      </c>
      <c r="F24" s="82">
        <f t="shared" si="12"/>
        <v>2113</v>
      </c>
      <c r="G24" s="82">
        <f>621+1424</f>
        <v>2045</v>
      </c>
      <c r="H24" s="83">
        <v>0</v>
      </c>
      <c r="I24" s="82">
        <f t="shared" si="13"/>
        <v>2045</v>
      </c>
      <c r="J24" s="83">
        <v>0</v>
      </c>
      <c r="K24" s="82">
        <v>68</v>
      </c>
      <c r="L24" s="83">
        <v>0</v>
      </c>
      <c r="M24" s="82">
        <f t="shared" si="14"/>
        <v>68</v>
      </c>
      <c r="N24" s="83">
        <f t="shared" si="15"/>
        <v>0</v>
      </c>
      <c r="O24" s="83">
        <v>0</v>
      </c>
      <c r="P24" s="83">
        <v>0</v>
      </c>
      <c r="Q24" s="83">
        <v>2864</v>
      </c>
      <c r="R24" s="83">
        <v>19980</v>
      </c>
      <c r="S24" s="83">
        <v>1</v>
      </c>
      <c r="T24" s="83">
        <v>1</v>
      </c>
      <c r="U24" s="83">
        <v>8</v>
      </c>
      <c r="V24" s="83">
        <v>0</v>
      </c>
    </row>
    <row r="25" spans="1:22" x14ac:dyDescent="0.3">
      <c r="A25" s="73">
        <f t="shared" si="16"/>
        <v>13</v>
      </c>
      <c r="B25" s="74" t="s">
        <v>58</v>
      </c>
      <c r="C25" s="75" t="s">
        <v>34</v>
      </c>
      <c r="D25" s="75" t="s">
        <v>59</v>
      </c>
      <c r="E25" s="76">
        <v>1859</v>
      </c>
      <c r="F25" s="76">
        <f t="shared" si="12"/>
        <v>1317</v>
      </c>
      <c r="G25" s="76">
        <v>1313</v>
      </c>
      <c r="H25" s="77">
        <v>0</v>
      </c>
      <c r="I25" s="76">
        <f t="shared" si="13"/>
        <v>1313</v>
      </c>
      <c r="J25" s="77">
        <v>0</v>
      </c>
      <c r="K25" s="76">
        <v>4</v>
      </c>
      <c r="L25" s="77">
        <v>0</v>
      </c>
      <c r="M25" s="76">
        <f t="shared" si="14"/>
        <v>4</v>
      </c>
      <c r="N25" s="77">
        <f t="shared" si="15"/>
        <v>0</v>
      </c>
      <c r="O25" s="77">
        <v>0</v>
      </c>
      <c r="P25" s="77">
        <v>0</v>
      </c>
      <c r="Q25" s="77">
        <v>908</v>
      </c>
      <c r="R25" s="77">
        <v>15620</v>
      </c>
      <c r="S25" s="77">
        <v>3</v>
      </c>
      <c r="T25" s="77">
        <v>3</v>
      </c>
      <c r="U25" s="77">
        <v>29</v>
      </c>
      <c r="V25" s="77">
        <v>0</v>
      </c>
    </row>
    <row r="26" spans="1:22" x14ac:dyDescent="0.3">
      <c r="A26" s="73">
        <f t="shared" si="16"/>
        <v>14</v>
      </c>
      <c r="B26" s="74" t="s">
        <v>60</v>
      </c>
      <c r="C26" s="75" t="s">
        <v>34</v>
      </c>
      <c r="D26" s="75"/>
      <c r="E26" s="76">
        <v>1022</v>
      </c>
      <c r="F26" s="76">
        <f t="shared" si="12"/>
        <v>1780</v>
      </c>
      <c r="G26" s="76">
        <f>E26</f>
        <v>1022</v>
      </c>
      <c r="H26" s="77">
        <v>0</v>
      </c>
      <c r="I26" s="76">
        <f t="shared" si="13"/>
        <v>1022</v>
      </c>
      <c r="J26" s="76">
        <v>299</v>
      </c>
      <c r="K26" s="77">
        <v>0</v>
      </c>
      <c r="L26" s="76">
        <v>459</v>
      </c>
      <c r="M26" s="76">
        <f t="shared" si="14"/>
        <v>459</v>
      </c>
      <c r="N26" s="77">
        <f t="shared" si="15"/>
        <v>0</v>
      </c>
      <c r="O26" s="77">
        <v>0</v>
      </c>
      <c r="P26" s="77">
        <v>0</v>
      </c>
      <c r="Q26" s="78">
        <v>0</v>
      </c>
      <c r="R26" s="78">
        <v>0</v>
      </c>
      <c r="S26" s="77">
        <v>11</v>
      </c>
      <c r="T26" s="77">
        <v>4</v>
      </c>
      <c r="U26" s="77">
        <v>23</v>
      </c>
      <c r="V26" s="77">
        <v>23</v>
      </c>
    </row>
    <row r="27" spans="1:22" x14ac:dyDescent="0.3">
      <c r="A27" s="73">
        <f t="shared" si="16"/>
        <v>15</v>
      </c>
      <c r="B27" s="74" t="s">
        <v>61</v>
      </c>
      <c r="C27" s="75" t="s">
        <v>34</v>
      </c>
      <c r="D27" s="75" t="s">
        <v>62</v>
      </c>
      <c r="E27" s="76">
        <v>1666</v>
      </c>
      <c r="F27" s="76">
        <f t="shared" si="12"/>
        <v>1560</v>
      </c>
      <c r="G27" s="76">
        <v>1123</v>
      </c>
      <c r="H27" s="77">
        <v>0</v>
      </c>
      <c r="I27" s="76">
        <f t="shared" si="13"/>
        <v>1123</v>
      </c>
      <c r="J27" s="76">
        <v>431</v>
      </c>
      <c r="K27" s="77">
        <v>0</v>
      </c>
      <c r="L27" s="76">
        <v>6</v>
      </c>
      <c r="M27" s="76">
        <f t="shared" si="14"/>
        <v>6</v>
      </c>
      <c r="N27" s="77">
        <f t="shared" si="15"/>
        <v>0</v>
      </c>
      <c r="O27" s="77">
        <v>0</v>
      </c>
      <c r="P27" s="77">
        <v>0</v>
      </c>
      <c r="Q27" s="77">
        <v>324</v>
      </c>
      <c r="R27" s="77">
        <v>9916</v>
      </c>
      <c r="S27" s="77">
        <v>2</v>
      </c>
      <c r="T27" s="77">
        <v>2</v>
      </c>
      <c r="U27" s="77">
        <v>15</v>
      </c>
      <c r="V27" s="77">
        <v>0</v>
      </c>
    </row>
    <row r="28" spans="1:22" x14ac:dyDescent="0.3">
      <c r="A28" s="84">
        <f t="shared" si="16"/>
        <v>16</v>
      </c>
      <c r="B28" s="85" t="s">
        <v>63</v>
      </c>
      <c r="C28" s="86" t="s">
        <v>34</v>
      </c>
      <c r="D28" s="86" t="s">
        <v>64</v>
      </c>
      <c r="E28" s="87">
        <v>1300</v>
      </c>
      <c r="F28" s="87">
        <f t="shared" si="12"/>
        <v>1329</v>
      </c>
      <c r="G28" s="87">
        <v>915</v>
      </c>
      <c r="H28" s="87">
        <v>414</v>
      </c>
      <c r="I28" s="87">
        <f t="shared" si="13"/>
        <v>1329</v>
      </c>
      <c r="J28" s="88">
        <v>0</v>
      </c>
      <c r="K28" s="88">
        <v>0</v>
      </c>
      <c r="L28" s="88">
        <v>0</v>
      </c>
      <c r="M28" s="88">
        <f t="shared" si="14"/>
        <v>0</v>
      </c>
      <c r="N28" s="88">
        <f t="shared" si="15"/>
        <v>0</v>
      </c>
      <c r="O28" s="88">
        <v>0</v>
      </c>
      <c r="P28" s="88">
        <v>0</v>
      </c>
      <c r="Q28" s="88">
        <v>550</v>
      </c>
      <c r="R28" s="88">
        <v>10043</v>
      </c>
      <c r="S28" s="88">
        <v>1</v>
      </c>
      <c r="T28" s="88">
        <v>0</v>
      </c>
      <c r="U28" s="88">
        <v>13</v>
      </c>
      <c r="V28" s="88">
        <v>0</v>
      </c>
    </row>
    <row r="29" spans="1:22" x14ac:dyDescent="0.3">
      <c r="A29" s="89">
        <f>A28</f>
        <v>16</v>
      </c>
      <c r="B29" s="90" t="s">
        <v>65</v>
      </c>
      <c r="C29" s="91"/>
      <c r="D29" s="92"/>
      <c r="E29" s="93">
        <f>+E20+E15+E12+E9</f>
        <v>26954</v>
      </c>
      <c r="F29" s="93"/>
      <c r="G29" s="93">
        <f>G9+G12+G15+G20</f>
        <v>22808</v>
      </c>
      <c r="H29" s="93"/>
      <c r="I29" s="93"/>
      <c r="J29" s="93"/>
      <c r="K29" s="93"/>
      <c r="L29" s="93"/>
      <c r="M29" s="93"/>
      <c r="N29" s="93"/>
      <c r="O29" s="93"/>
      <c r="P29" s="93"/>
      <c r="Q29" s="93">
        <f t="shared" ref="Q29:V29" si="17">Q9+Q12+Q15+Q20</f>
        <v>61316</v>
      </c>
      <c r="R29" s="93">
        <f t="shared" si="17"/>
        <v>153419</v>
      </c>
      <c r="S29" s="93">
        <f t="shared" si="17"/>
        <v>44</v>
      </c>
      <c r="T29" s="93">
        <f t="shared" si="17"/>
        <v>51</v>
      </c>
      <c r="U29" s="93">
        <f t="shared" si="17"/>
        <v>333</v>
      </c>
      <c r="V29" s="93">
        <f t="shared" si="17"/>
        <v>119</v>
      </c>
    </row>
    <row r="30" spans="1:22" x14ac:dyDescent="0.3">
      <c r="A30" s="94" t="s">
        <v>66</v>
      </c>
      <c r="B30" s="95" t="s">
        <v>67</v>
      </c>
      <c r="C30" s="96"/>
      <c r="D30" s="97"/>
      <c r="E30" s="98">
        <f t="shared" ref="E30:V30" si="18">SUM(E31:E34)</f>
        <v>6410</v>
      </c>
      <c r="F30" s="98">
        <f t="shared" si="18"/>
        <v>6410</v>
      </c>
      <c r="G30" s="98">
        <f t="shared" si="18"/>
        <v>4537</v>
      </c>
      <c r="H30" s="98">
        <f t="shared" si="18"/>
        <v>857</v>
      </c>
      <c r="I30" s="98">
        <f t="shared" si="18"/>
        <v>5394</v>
      </c>
      <c r="J30" s="98">
        <f t="shared" si="18"/>
        <v>939</v>
      </c>
      <c r="K30" s="98">
        <f t="shared" si="18"/>
        <v>77</v>
      </c>
      <c r="L30" s="98">
        <f t="shared" si="18"/>
        <v>0</v>
      </c>
      <c r="M30" s="98">
        <f t="shared" si="18"/>
        <v>77</v>
      </c>
      <c r="N30" s="98">
        <f t="shared" si="18"/>
        <v>0</v>
      </c>
      <c r="O30" s="98">
        <f t="shared" si="18"/>
        <v>0</v>
      </c>
      <c r="P30" s="98">
        <f t="shared" si="18"/>
        <v>0</v>
      </c>
      <c r="Q30" s="98">
        <f t="shared" si="18"/>
        <v>59197</v>
      </c>
      <c r="R30" s="98">
        <f t="shared" si="18"/>
        <v>34295</v>
      </c>
      <c r="S30" s="99">
        <f t="shared" si="18"/>
        <v>0</v>
      </c>
      <c r="T30" s="98">
        <f t="shared" si="18"/>
        <v>9</v>
      </c>
      <c r="U30" s="98">
        <f t="shared" si="18"/>
        <v>62</v>
      </c>
      <c r="V30" s="99">
        <f t="shared" si="18"/>
        <v>0</v>
      </c>
    </row>
    <row r="31" spans="1:22" x14ac:dyDescent="0.3">
      <c r="A31" s="100">
        <v>17</v>
      </c>
      <c r="B31" s="101" t="s">
        <v>68</v>
      </c>
      <c r="C31" s="102" t="s">
        <v>69</v>
      </c>
      <c r="D31" s="103" t="s">
        <v>70</v>
      </c>
      <c r="E31" s="104">
        <v>1550</v>
      </c>
      <c r="F31" s="105">
        <f>+I31+J31+M31+N31</f>
        <v>1550</v>
      </c>
      <c r="G31" s="105">
        <v>1430</v>
      </c>
      <c r="H31" s="105">
        <v>49</v>
      </c>
      <c r="I31" s="105">
        <f>+H31+G31</f>
        <v>1479</v>
      </c>
      <c r="J31" s="106">
        <v>0</v>
      </c>
      <c r="K31" s="105">
        <v>71</v>
      </c>
      <c r="L31" s="106">
        <v>0</v>
      </c>
      <c r="M31" s="105">
        <f>+L31+K31</f>
        <v>71</v>
      </c>
      <c r="N31" s="106">
        <f>+O31+P31</f>
        <v>0</v>
      </c>
      <c r="O31" s="106">
        <v>0</v>
      </c>
      <c r="P31" s="106">
        <v>0</v>
      </c>
      <c r="Q31" s="106">
        <v>19882</v>
      </c>
      <c r="R31" s="106">
        <v>7250</v>
      </c>
      <c r="S31" s="106">
        <v>0</v>
      </c>
      <c r="T31" s="106">
        <v>3</v>
      </c>
      <c r="U31" s="106">
        <v>34</v>
      </c>
      <c r="V31" s="106">
        <v>0</v>
      </c>
    </row>
    <row r="32" spans="1:22" x14ac:dyDescent="0.3">
      <c r="A32" s="73">
        <f>+A31+1</f>
        <v>18</v>
      </c>
      <c r="B32" s="74" t="s">
        <v>71</v>
      </c>
      <c r="C32" s="75" t="s">
        <v>69</v>
      </c>
      <c r="D32" s="86" t="s">
        <v>70</v>
      </c>
      <c r="E32" s="107">
        <v>2500</v>
      </c>
      <c r="F32" s="76">
        <f>+I32+J32+M32+N32</f>
        <v>2500</v>
      </c>
      <c r="G32" s="76">
        <v>2186</v>
      </c>
      <c r="H32" s="76">
        <v>314</v>
      </c>
      <c r="I32" s="76">
        <f>+H32+G32</f>
        <v>2500</v>
      </c>
      <c r="J32" s="77">
        <v>0</v>
      </c>
      <c r="K32" s="77">
        <v>0</v>
      </c>
      <c r="L32" s="77">
        <v>0</v>
      </c>
      <c r="M32" s="77">
        <f>+L32+K32</f>
        <v>0</v>
      </c>
      <c r="N32" s="77">
        <f>+O32+P32</f>
        <v>0</v>
      </c>
      <c r="O32" s="77">
        <v>0</v>
      </c>
      <c r="P32" s="77">
        <v>0</v>
      </c>
      <c r="Q32" s="77">
        <v>35787</v>
      </c>
      <c r="R32" s="77">
        <v>19860</v>
      </c>
      <c r="S32" s="77">
        <v>0</v>
      </c>
      <c r="T32" s="77">
        <v>3</v>
      </c>
      <c r="U32" s="77">
        <v>28</v>
      </c>
      <c r="V32" s="77">
        <v>0</v>
      </c>
    </row>
    <row r="33" spans="1:22" x14ac:dyDescent="0.3">
      <c r="A33" s="73">
        <f>+A32+1</f>
        <v>19</v>
      </c>
      <c r="B33" s="74" t="s">
        <v>72</v>
      </c>
      <c r="C33" s="75" t="s">
        <v>69</v>
      </c>
      <c r="D33" s="75" t="s">
        <v>73</v>
      </c>
      <c r="E33" s="107">
        <v>1300</v>
      </c>
      <c r="F33" s="76">
        <f>+I33+J33+M33+N33</f>
        <v>1300</v>
      </c>
      <c r="G33" s="76">
        <v>800</v>
      </c>
      <c r="H33" s="76">
        <v>494</v>
      </c>
      <c r="I33" s="76">
        <f>+H33+G33</f>
        <v>1294</v>
      </c>
      <c r="J33" s="77">
        <v>0</v>
      </c>
      <c r="K33" s="76">
        <v>6</v>
      </c>
      <c r="L33" s="77">
        <v>0</v>
      </c>
      <c r="M33" s="76">
        <f>+L33+K33</f>
        <v>6</v>
      </c>
      <c r="N33" s="77">
        <f>+O33+P33</f>
        <v>0</v>
      </c>
      <c r="O33" s="77">
        <v>0</v>
      </c>
      <c r="P33" s="77">
        <v>0</v>
      </c>
      <c r="Q33" s="77">
        <v>1868</v>
      </c>
      <c r="R33" s="77">
        <v>3740</v>
      </c>
      <c r="S33" s="77">
        <v>0</v>
      </c>
      <c r="T33" s="77">
        <v>3</v>
      </c>
      <c r="U33" s="77">
        <v>0</v>
      </c>
      <c r="V33" s="77">
        <v>0</v>
      </c>
    </row>
    <row r="34" spans="1:22" x14ac:dyDescent="0.3">
      <c r="A34" s="84">
        <f>+A33+1</f>
        <v>20</v>
      </c>
      <c r="B34" s="85" t="s">
        <v>74</v>
      </c>
      <c r="C34" s="86" t="s">
        <v>69</v>
      </c>
      <c r="D34" s="103" t="s">
        <v>75</v>
      </c>
      <c r="E34" s="107">
        <v>1060</v>
      </c>
      <c r="F34" s="87">
        <f>+I34+J34+M34+N34</f>
        <v>1060</v>
      </c>
      <c r="G34" s="87">
        <v>121</v>
      </c>
      <c r="H34" s="88">
        <v>0</v>
      </c>
      <c r="I34" s="87">
        <f>+H34+G34</f>
        <v>121</v>
      </c>
      <c r="J34" s="87">
        <v>939</v>
      </c>
      <c r="K34" s="88">
        <v>0</v>
      </c>
      <c r="L34" s="88">
        <v>0</v>
      </c>
      <c r="M34" s="88">
        <f>+L34+K34</f>
        <v>0</v>
      </c>
      <c r="N34" s="88">
        <f>+O34+P34</f>
        <v>0</v>
      </c>
      <c r="O34" s="88">
        <v>0</v>
      </c>
      <c r="P34" s="88">
        <v>0</v>
      </c>
      <c r="Q34" s="88">
        <v>1660</v>
      </c>
      <c r="R34" s="88">
        <v>3445</v>
      </c>
      <c r="S34" s="88">
        <v>0</v>
      </c>
      <c r="T34" s="88">
        <v>0</v>
      </c>
      <c r="U34" s="88">
        <v>0</v>
      </c>
      <c r="V34" s="88">
        <v>0</v>
      </c>
    </row>
    <row r="35" spans="1:22" x14ac:dyDescent="0.3">
      <c r="A35" s="94" t="s">
        <v>76</v>
      </c>
      <c r="B35" s="95" t="s">
        <v>77</v>
      </c>
      <c r="C35" s="96"/>
      <c r="D35" s="97">
        <f>1150+508+1172+942+1735+1078+770+1232+1438+1157+911+1338+1140+780</f>
        <v>15351</v>
      </c>
      <c r="E35" s="98">
        <f>SUM(E36:E43)</f>
        <v>13589</v>
      </c>
      <c r="F35" s="98">
        <f t="shared" ref="F35:V35" si="19">SUM(F36:F43)</f>
        <v>13353</v>
      </c>
      <c r="G35" s="98">
        <f t="shared" si="19"/>
        <v>12608</v>
      </c>
      <c r="H35" s="98">
        <f t="shared" si="19"/>
        <v>1062</v>
      </c>
      <c r="I35" s="98">
        <f t="shared" si="19"/>
        <v>12612</v>
      </c>
      <c r="J35" s="98">
        <f t="shared" si="19"/>
        <v>736</v>
      </c>
      <c r="K35" s="98">
        <f t="shared" si="19"/>
        <v>5</v>
      </c>
      <c r="L35" s="98">
        <f t="shared" si="19"/>
        <v>0</v>
      </c>
      <c r="M35" s="98">
        <f t="shared" si="19"/>
        <v>5</v>
      </c>
      <c r="N35" s="98">
        <f t="shared" si="19"/>
        <v>0</v>
      </c>
      <c r="O35" s="98">
        <f t="shared" si="19"/>
        <v>0</v>
      </c>
      <c r="P35" s="98">
        <f t="shared" si="19"/>
        <v>0</v>
      </c>
      <c r="Q35" s="98">
        <f t="shared" si="19"/>
        <v>26921</v>
      </c>
      <c r="R35" s="98">
        <f t="shared" si="19"/>
        <v>104527</v>
      </c>
      <c r="S35" s="98">
        <f t="shared" si="19"/>
        <v>11</v>
      </c>
      <c r="T35" s="98">
        <f t="shared" si="19"/>
        <v>20</v>
      </c>
      <c r="U35" s="98">
        <f t="shared" si="19"/>
        <v>116</v>
      </c>
      <c r="V35" s="99">
        <f t="shared" si="19"/>
        <v>0</v>
      </c>
    </row>
    <row r="36" spans="1:22" x14ac:dyDescent="0.3">
      <c r="A36" s="100">
        <f>+A34+1</f>
        <v>21</v>
      </c>
      <c r="B36" s="101" t="s">
        <v>78</v>
      </c>
      <c r="C36" s="102" t="s">
        <v>69</v>
      </c>
      <c r="D36" s="102" t="s">
        <v>79</v>
      </c>
      <c r="E36" s="105">
        <v>2400</v>
      </c>
      <c r="F36" s="105">
        <f t="shared" ref="F36:F43" si="20">+I36+J36+M36+N36</f>
        <v>2400</v>
      </c>
      <c r="G36" s="105">
        <v>2395</v>
      </c>
      <c r="H36" s="106">
        <v>0</v>
      </c>
      <c r="I36" s="105">
        <f t="shared" ref="I36:I43" si="21">+H36+G36</f>
        <v>2395</v>
      </c>
      <c r="J36" s="106">
        <v>0</v>
      </c>
      <c r="K36" s="105">
        <v>5</v>
      </c>
      <c r="L36" s="106">
        <v>0</v>
      </c>
      <c r="M36" s="105">
        <f t="shared" ref="M36:M43" si="22">+L36+K36</f>
        <v>5</v>
      </c>
      <c r="N36" s="106">
        <f t="shared" ref="N36:N43" si="23">+O36+P36</f>
        <v>0</v>
      </c>
      <c r="O36" s="106">
        <v>0</v>
      </c>
      <c r="P36" s="106">
        <v>0</v>
      </c>
      <c r="Q36" s="106">
        <v>1500</v>
      </c>
      <c r="R36" s="106">
        <v>12010</v>
      </c>
      <c r="S36" s="106">
        <v>3</v>
      </c>
      <c r="T36" s="106">
        <v>3</v>
      </c>
      <c r="U36" s="106">
        <v>39</v>
      </c>
      <c r="V36" s="106">
        <v>0</v>
      </c>
    </row>
    <row r="37" spans="1:22" x14ac:dyDescent="0.3">
      <c r="A37" s="73">
        <f t="shared" ref="A37:A43" si="24">+A36+1</f>
        <v>22</v>
      </c>
      <c r="B37" s="74" t="s">
        <v>80</v>
      </c>
      <c r="C37" s="75" t="s">
        <v>69</v>
      </c>
      <c r="D37" s="75"/>
      <c r="E37" s="76">
        <v>1639</v>
      </c>
      <c r="F37" s="76">
        <f t="shared" si="20"/>
        <v>2188</v>
      </c>
      <c r="G37" s="76">
        <v>1639</v>
      </c>
      <c r="H37" s="76">
        <v>549</v>
      </c>
      <c r="I37" s="76">
        <f t="shared" si="21"/>
        <v>2188</v>
      </c>
      <c r="J37" s="77">
        <v>0</v>
      </c>
      <c r="K37" s="77">
        <v>0</v>
      </c>
      <c r="L37" s="77">
        <v>0</v>
      </c>
      <c r="M37" s="77">
        <f t="shared" si="22"/>
        <v>0</v>
      </c>
      <c r="N37" s="77">
        <f t="shared" si="23"/>
        <v>0</v>
      </c>
      <c r="O37" s="77">
        <v>0</v>
      </c>
      <c r="P37" s="77">
        <v>0</v>
      </c>
      <c r="Q37" s="77">
        <v>2508</v>
      </c>
      <c r="R37" s="77">
        <v>3188</v>
      </c>
      <c r="S37" s="77">
        <v>0</v>
      </c>
      <c r="T37" s="77">
        <v>7</v>
      </c>
      <c r="U37" s="77">
        <v>0</v>
      </c>
      <c r="V37" s="77">
        <v>0</v>
      </c>
    </row>
    <row r="38" spans="1:22" x14ac:dyDescent="0.3">
      <c r="A38" s="73">
        <f t="shared" si="24"/>
        <v>23</v>
      </c>
      <c r="B38" s="74" t="s">
        <v>81</v>
      </c>
      <c r="C38" s="75" t="s">
        <v>69</v>
      </c>
      <c r="D38" s="75" t="s">
        <v>82</v>
      </c>
      <c r="E38" s="76">
        <v>1340</v>
      </c>
      <c r="F38" s="76">
        <f t="shared" si="20"/>
        <v>1340</v>
      </c>
      <c r="G38" s="76">
        <v>1300</v>
      </c>
      <c r="H38" s="77">
        <v>0</v>
      </c>
      <c r="I38" s="76">
        <f t="shared" si="21"/>
        <v>1300</v>
      </c>
      <c r="J38" s="76">
        <v>40</v>
      </c>
      <c r="K38" s="77">
        <v>0</v>
      </c>
      <c r="L38" s="77">
        <v>0</v>
      </c>
      <c r="M38" s="77">
        <f t="shared" si="22"/>
        <v>0</v>
      </c>
      <c r="N38" s="77">
        <f t="shared" si="23"/>
        <v>0</v>
      </c>
      <c r="O38" s="77">
        <v>0</v>
      </c>
      <c r="P38" s="77">
        <v>0</v>
      </c>
      <c r="Q38" s="77">
        <v>8000</v>
      </c>
      <c r="R38" s="77">
        <v>12477</v>
      </c>
      <c r="S38" s="77">
        <v>0</v>
      </c>
      <c r="T38" s="77">
        <v>3</v>
      </c>
      <c r="U38" s="77">
        <v>40</v>
      </c>
      <c r="V38" s="77">
        <v>0</v>
      </c>
    </row>
    <row r="39" spans="1:22" x14ac:dyDescent="0.3">
      <c r="A39" s="73">
        <f t="shared" si="24"/>
        <v>24</v>
      </c>
      <c r="B39" s="74" t="s">
        <v>83</v>
      </c>
      <c r="C39" s="75" t="s">
        <v>69</v>
      </c>
      <c r="D39" s="75" t="s">
        <v>84</v>
      </c>
      <c r="E39" s="76">
        <v>1877</v>
      </c>
      <c r="F39" s="76">
        <f t="shared" si="20"/>
        <v>1877</v>
      </c>
      <c r="G39" s="76">
        <v>1860</v>
      </c>
      <c r="H39" s="77">
        <v>0</v>
      </c>
      <c r="I39" s="76">
        <f t="shared" si="21"/>
        <v>1860</v>
      </c>
      <c r="J39" s="76">
        <v>17</v>
      </c>
      <c r="K39" s="77">
        <v>0</v>
      </c>
      <c r="L39" s="77">
        <v>0</v>
      </c>
      <c r="M39" s="77">
        <f t="shared" si="22"/>
        <v>0</v>
      </c>
      <c r="N39" s="77">
        <f t="shared" si="23"/>
        <v>0</v>
      </c>
      <c r="O39" s="77">
        <v>0</v>
      </c>
      <c r="P39" s="77">
        <v>0</v>
      </c>
      <c r="Q39" s="77">
        <v>660</v>
      </c>
      <c r="R39" s="77">
        <v>25740</v>
      </c>
      <c r="S39" s="77">
        <v>1</v>
      </c>
      <c r="T39" s="77">
        <v>3</v>
      </c>
      <c r="U39" s="77">
        <v>6</v>
      </c>
      <c r="V39" s="77">
        <v>0</v>
      </c>
    </row>
    <row r="40" spans="1:22" x14ac:dyDescent="0.3">
      <c r="A40" s="73">
        <f>+A39+1</f>
        <v>25</v>
      </c>
      <c r="B40" s="74" t="s">
        <v>85</v>
      </c>
      <c r="C40" s="75" t="s">
        <v>69</v>
      </c>
      <c r="D40" s="75"/>
      <c r="E40" s="76">
        <v>1058</v>
      </c>
      <c r="F40" s="76"/>
      <c r="G40" s="76">
        <f>E40</f>
        <v>1058</v>
      </c>
      <c r="H40" s="77"/>
      <c r="I40" s="76"/>
      <c r="J40" s="76"/>
      <c r="K40" s="77"/>
      <c r="L40" s="77"/>
      <c r="M40" s="77"/>
      <c r="N40" s="77"/>
      <c r="O40" s="77"/>
      <c r="P40" s="77"/>
      <c r="Q40" s="78">
        <v>0</v>
      </c>
      <c r="R40" s="78">
        <v>0</v>
      </c>
      <c r="S40" s="77"/>
      <c r="T40" s="77"/>
      <c r="U40" s="77"/>
      <c r="V40" s="77"/>
    </row>
    <row r="41" spans="1:22" x14ac:dyDescent="0.3">
      <c r="A41" s="73">
        <f>+A40+1</f>
        <v>26</v>
      </c>
      <c r="B41" s="74" t="s">
        <v>86</v>
      </c>
      <c r="C41" s="75" t="s">
        <v>69</v>
      </c>
      <c r="D41" s="75" t="s">
        <v>87</v>
      </c>
      <c r="E41" s="76">
        <v>1300</v>
      </c>
      <c r="F41" s="76">
        <f t="shared" si="20"/>
        <v>1300</v>
      </c>
      <c r="G41" s="76">
        <v>1170</v>
      </c>
      <c r="H41" s="76">
        <v>130</v>
      </c>
      <c r="I41" s="76">
        <f t="shared" si="21"/>
        <v>1300</v>
      </c>
      <c r="J41" s="77">
        <v>0</v>
      </c>
      <c r="K41" s="77">
        <v>0</v>
      </c>
      <c r="L41" s="77">
        <v>0</v>
      </c>
      <c r="M41" s="77">
        <f t="shared" si="22"/>
        <v>0</v>
      </c>
      <c r="N41" s="77">
        <f t="shared" si="23"/>
        <v>0</v>
      </c>
      <c r="O41" s="77">
        <v>0</v>
      </c>
      <c r="P41" s="77">
        <v>0</v>
      </c>
      <c r="Q41" s="77">
        <v>5128</v>
      </c>
      <c r="R41" s="77">
        <v>13938</v>
      </c>
      <c r="S41" s="77">
        <v>2</v>
      </c>
      <c r="T41" s="77">
        <v>2</v>
      </c>
      <c r="U41" s="77">
        <v>2</v>
      </c>
      <c r="V41" s="77">
        <v>0</v>
      </c>
    </row>
    <row r="42" spans="1:22" x14ac:dyDescent="0.3">
      <c r="A42" s="73">
        <f t="shared" si="24"/>
        <v>27</v>
      </c>
      <c r="B42" s="74" t="s">
        <v>88</v>
      </c>
      <c r="C42" s="75" t="s">
        <v>69</v>
      </c>
      <c r="D42" s="75" t="s">
        <v>89</v>
      </c>
      <c r="E42" s="76">
        <v>1232</v>
      </c>
      <c r="F42" s="76">
        <f t="shared" si="20"/>
        <v>1505</v>
      </c>
      <c r="G42" s="76">
        <v>851</v>
      </c>
      <c r="H42" s="77">
        <v>0</v>
      </c>
      <c r="I42" s="76">
        <f t="shared" si="21"/>
        <v>851</v>
      </c>
      <c r="J42" s="76">
        <v>654</v>
      </c>
      <c r="K42" s="77">
        <v>0</v>
      </c>
      <c r="L42" s="77">
        <v>0</v>
      </c>
      <c r="M42" s="77">
        <f t="shared" si="22"/>
        <v>0</v>
      </c>
      <c r="N42" s="77">
        <f t="shared" si="23"/>
        <v>0</v>
      </c>
      <c r="O42" s="77">
        <v>0</v>
      </c>
      <c r="P42" s="77">
        <v>0</v>
      </c>
      <c r="Q42" s="77">
        <v>2215</v>
      </c>
      <c r="R42" s="77">
        <v>13336</v>
      </c>
      <c r="S42" s="77">
        <v>3</v>
      </c>
      <c r="T42" s="77">
        <v>2</v>
      </c>
      <c r="U42" s="77">
        <v>23</v>
      </c>
      <c r="V42" s="77">
        <v>0</v>
      </c>
    </row>
    <row r="43" spans="1:22" x14ac:dyDescent="0.3">
      <c r="A43" s="84">
        <f t="shared" si="24"/>
        <v>28</v>
      </c>
      <c r="B43" s="85" t="s">
        <v>90</v>
      </c>
      <c r="C43" s="86" t="s">
        <v>69</v>
      </c>
      <c r="D43" s="86" t="s">
        <v>91</v>
      </c>
      <c r="E43" s="87">
        <v>2743</v>
      </c>
      <c r="F43" s="87">
        <f t="shared" si="20"/>
        <v>2743</v>
      </c>
      <c r="G43" s="87">
        <v>2335</v>
      </c>
      <c r="H43" s="87">
        <v>383</v>
      </c>
      <c r="I43" s="87">
        <f t="shared" si="21"/>
        <v>2718</v>
      </c>
      <c r="J43" s="87">
        <v>25</v>
      </c>
      <c r="K43" s="88">
        <v>0</v>
      </c>
      <c r="L43" s="88">
        <v>0</v>
      </c>
      <c r="M43" s="88">
        <f t="shared" si="22"/>
        <v>0</v>
      </c>
      <c r="N43" s="88">
        <f t="shared" si="23"/>
        <v>0</v>
      </c>
      <c r="O43" s="88">
        <v>0</v>
      </c>
      <c r="P43" s="88">
        <v>0</v>
      </c>
      <c r="Q43" s="88">
        <v>6910</v>
      </c>
      <c r="R43" s="88">
        <v>23838</v>
      </c>
      <c r="S43" s="88">
        <v>2</v>
      </c>
      <c r="T43" s="88">
        <v>0</v>
      </c>
      <c r="U43" s="88">
        <v>6</v>
      </c>
      <c r="V43" s="88">
        <v>0</v>
      </c>
    </row>
    <row r="44" spans="1:22" x14ac:dyDescent="0.3">
      <c r="A44" s="94" t="s">
        <v>92</v>
      </c>
      <c r="B44" s="95" t="s">
        <v>93</v>
      </c>
      <c r="C44" s="96"/>
      <c r="D44" s="97"/>
      <c r="E44" s="98">
        <f t="shared" ref="E44:V44" si="25">SUM(E45:E48)</f>
        <v>4830</v>
      </c>
      <c r="F44" s="98">
        <f t="shared" si="25"/>
        <v>4394</v>
      </c>
      <c r="G44" s="98">
        <f t="shared" si="25"/>
        <v>3969</v>
      </c>
      <c r="H44" s="98">
        <f t="shared" si="25"/>
        <v>120</v>
      </c>
      <c r="I44" s="98">
        <f t="shared" si="25"/>
        <v>4089</v>
      </c>
      <c r="J44" s="98">
        <f t="shared" si="25"/>
        <v>305</v>
      </c>
      <c r="K44" s="98">
        <f t="shared" si="25"/>
        <v>0</v>
      </c>
      <c r="L44" s="98">
        <f t="shared" si="25"/>
        <v>0</v>
      </c>
      <c r="M44" s="98">
        <f t="shared" si="25"/>
        <v>0</v>
      </c>
      <c r="N44" s="98">
        <f t="shared" si="25"/>
        <v>0</v>
      </c>
      <c r="O44" s="98">
        <f t="shared" si="25"/>
        <v>0</v>
      </c>
      <c r="P44" s="98">
        <f t="shared" si="25"/>
        <v>0</v>
      </c>
      <c r="Q44" s="98">
        <f t="shared" si="25"/>
        <v>2928</v>
      </c>
      <c r="R44" s="98">
        <f t="shared" si="25"/>
        <v>34430</v>
      </c>
      <c r="S44" s="98">
        <f t="shared" si="25"/>
        <v>1</v>
      </c>
      <c r="T44" s="98">
        <f t="shared" si="25"/>
        <v>3</v>
      </c>
      <c r="U44" s="98">
        <f t="shared" si="25"/>
        <v>58</v>
      </c>
      <c r="V44" s="99">
        <f t="shared" si="25"/>
        <v>0</v>
      </c>
    </row>
    <row r="45" spans="1:22" x14ac:dyDescent="0.3">
      <c r="A45" s="73">
        <f>A43+1</f>
        <v>29</v>
      </c>
      <c r="B45" s="74" t="s">
        <v>94</v>
      </c>
      <c r="C45" s="75" t="s">
        <v>95</v>
      </c>
      <c r="D45" s="75" t="s">
        <v>96</v>
      </c>
      <c r="E45" s="76">
        <v>1140</v>
      </c>
      <c r="F45" s="76">
        <f t="shared" ref="F45:F48" si="26">+I45+J45+M45+N45</f>
        <v>1140</v>
      </c>
      <c r="G45" s="76">
        <f>E45</f>
        <v>1140</v>
      </c>
      <c r="H45" s="77">
        <v>0</v>
      </c>
      <c r="I45" s="76">
        <f t="shared" ref="I45:I48" si="27">+H45+G45</f>
        <v>1140</v>
      </c>
      <c r="J45" s="77">
        <v>0</v>
      </c>
      <c r="K45" s="77">
        <v>0</v>
      </c>
      <c r="L45" s="77">
        <v>0</v>
      </c>
      <c r="M45" s="77">
        <f t="shared" ref="M45:M48" si="28">+L45+K45</f>
        <v>0</v>
      </c>
      <c r="N45" s="77">
        <f t="shared" ref="N45:N48" si="29">+O45+P45</f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1</v>
      </c>
      <c r="U45" s="77">
        <v>35</v>
      </c>
      <c r="V45" s="77">
        <v>0</v>
      </c>
    </row>
    <row r="46" spans="1:22" x14ac:dyDescent="0.3">
      <c r="A46" s="62">
        <f>+A45+1</f>
        <v>30</v>
      </c>
      <c r="B46" s="63" t="s">
        <v>97</v>
      </c>
      <c r="C46" s="64" t="s">
        <v>95</v>
      </c>
      <c r="D46" s="64" t="s">
        <v>98</v>
      </c>
      <c r="E46" s="65">
        <v>1200</v>
      </c>
      <c r="F46" s="66">
        <f t="shared" si="26"/>
        <v>998</v>
      </c>
      <c r="G46" s="65">
        <v>848</v>
      </c>
      <c r="H46" s="67">
        <v>0</v>
      </c>
      <c r="I46" s="65">
        <f t="shared" si="27"/>
        <v>848</v>
      </c>
      <c r="J46" s="65">
        <v>150</v>
      </c>
      <c r="K46" s="67">
        <v>0</v>
      </c>
      <c r="L46" s="67">
        <v>0</v>
      </c>
      <c r="M46" s="67">
        <f t="shared" si="28"/>
        <v>0</v>
      </c>
      <c r="N46" s="67">
        <f t="shared" si="29"/>
        <v>0</v>
      </c>
      <c r="O46" s="67">
        <v>0</v>
      </c>
      <c r="P46" s="67">
        <v>0</v>
      </c>
      <c r="Q46" s="67">
        <v>450</v>
      </c>
      <c r="R46" s="67">
        <v>5930</v>
      </c>
      <c r="S46" s="67">
        <v>0</v>
      </c>
      <c r="T46" s="67">
        <v>1</v>
      </c>
      <c r="U46" s="67">
        <v>5</v>
      </c>
      <c r="V46" s="67">
        <v>0</v>
      </c>
    </row>
    <row r="47" spans="1:22" x14ac:dyDescent="0.3">
      <c r="A47" s="62">
        <f>+A46+1</f>
        <v>31</v>
      </c>
      <c r="B47" s="63" t="s">
        <v>99</v>
      </c>
      <c r="C47" s="64" t="s">
        <v>95</v>
      </c>
      <c r="D47" s="64" t="s">
        <v>100</v>
      </c>
      <c r="E47" s="65">
        <v>1217</v>
      </c>
      <c r="F47" s="66">
        <f t="shared" si="26"/>
        <v>739</v>
      </c>
      <c r="G47" s="65">
        <v>739</v>
      </c>
      <c r="H47" s="67">
        <v>0</v>
      </c>
      <c r="I47" s="65">
        <f t="shared" si="27"/>
        <v>739</v>
      </c>
      <c r="J47" s="67">
        <v>0</v>
      </c>
      <c r="K47" s="67">
        <v>0</v>
      </c>
      <c r="L47" s="67">
        <v>0</v>
      </c>
      <c r="M47" s="67">
        <f t="shared" si="28"/>
        <v>0</v>
      </c>
      <c r="N47" s="67">
        <f t="shared" si="29"/>
        <v>0</v>
      </c>
      <c r="O47" s="67">
        <v>0</v>
      </c>
      <c r="P47" s="67">
        <v>0</v>
      </c>
      <c r="Q47" s="67">
        <v>978</v>
      </c>
      <c r="R47" s="67">
        <v>12000</v>
      </c>
      <c r="S47" s="67">
        <v>1</v>
      </c>
      <c r="T47" s="67">
        <v>1</v>
      </c>
      <c r="U47" s="67">
        <v>18</v>
      </c>
      <c r="V47" s="67">
        <v>0</v>
      </c>
    </row>
    <row r="48" spans="1:22" x14ac:dyDescent="0.3">
      <c r="A48" s="54">
        <f>+A47+1</f>
        <v>32</v>
      </c>
      <c r="B48" s="55" t="s">
        <v>101</v>
      </c>
      <c r="C48" s="56" t="s">
        <v>95</v>
      </c>
      <c r="D48" s="56" t="s">
        <v>102</v>
      </c>
      <c r="E48" s="57">
        <v>1273</v>
      </c>
      <c r="F48" s="58">
        <f t="shared" si="26"/>
        <v>1517</v>
      </c>
      <c r="G48" s="108">
        <v>1242</v>
      </c>
      <c r="H48" s="59">
        <v>120</v>
      </c>
      <c r="I48" s="57">
        <f t="shared" si="27"/>
        <v>1362</v>
      </c>
      <c r="J48" s="57">
        <v>155</v>
      </c>
      <c r="K48" s="59">
        <v>0</v>
      </c>
      <c r="L48" s="59">
        <v>0</v>
      </c>
      <c r="M48" s="59">
        <f t="shared" si="28"/>
        <v>0</v>
      </c>
      <c r="N48" s="59">
        <f t="shared" si="29"/>
        <v>0</v>
      </c>
      <c r="O48" s="59">
        <v>0</v>
      </c>
      <c r="P48" s="59">
        <v>0</v>
      </c>
      <c r="Q48" s="59">
        <v>1500</v>
      </c>
      <c r="R48" s="59">
        <v>16500</v>
      </c>
      <c r="S48" s="59">
        <v>0</v>
      </c>
      <c r="T48" s="59">
        <v>0</v>
      </c>
      <c r="U48" s="59">
        <v>0</v>
      </c>
      <c r="V48" s="59">
        <v>0</v>
      </c>
    </row>
    <row r="49" spans="1:22" x14ac:dyDescent="0.3">
      <c r="A49" s="43" t="s">
        <v>103</v>
      </c>
      <c r="B49" s="44" t="s">
        <v>104</v>
      </c>
      <c r="C49" s="61"/>
      <c r="D49" s="60"/>
      <c r="E49" s="47">
        <f>SUM(E50:E52)</f>
        <v>6322</v>
      </c>
      <c r="F49" s="47">
        <f ca="1">SUM(F50:F78)</f>
        <v>6886</v>
      </c>
      <c r="G49" s="47">
        <f t="shared" ref="G49:V49" si="30">SUM(G50:G52)</f>
        <v>4134</v>
      </c>
      <c r="H49" s="47">
        <f t="shared" si="30"/>
        <v>0</v>
      </c>
      <c r="I49" s="47">
        <f t="shared" si="30"/>
        <v>4134</v>
      </c>
      <c r="J49" s="47">
        <f t="shared" si="30"/>
        <v>246</v>
      </c>
      <c r="K49" s="47">
        <f t="shared" si="30"/>
        <v>0</v>
      </c>
      <c r="L49" s="47">
        <f t="shared" si="30"/>
        <v>0</v>
      </c>
      <c r="M49" s="47">
        <f t="shared" si="30"/>
        <v>0</v>
      </c>
      <c r="N49" s="47">
        <f t="shared" si="30"/>
        <v>0</v>
      </c>
      <c r="O49" s="47">
        <f t="shared" si="30"/>
        <v>0</v>
      </c>
      <c r="P49" s="47">
        <f t="shared" si="30"/>
        <v>0</v>
      </c>
      <c r="Q49" s="47">
        <f t="shared" si="30"/>
        <v>8796</v>
      </c>
      <c r="R49" s="47">
        <f t="shared" si="30"/>
        <v>51965</v>
      </c>
      <c r="S49" s="47">
        <f t="shared" si="30"/>
        <v>45</v>
      </c>
      <c r="T49" s="47">
        <f t="shared" si="30"/>
        <v>1</v>
      </c>
      <c r="U49" s="47">
        <f t="shared" si="30"/>
        <v>15</v>
      </c>
      <c r="V49" s="47">
        <f t="shared" si="30"/>
        <v>46</v>
      </c>
    </row>
    <row r="50" spans="1:22" x14ac:dyDescent="0.3">
      <c r="A50" s="48">
        <f>+A48+1</f>
        <v>33</v>
      </c>
      <c r="B50" s="49" t="s">
        <v>105</v>
      </c>
      <c r="C50" s="50" t="s">
        <v>95</v>
      </c>
      <c r="D50" s="50" t="s">
        <v>106</v>
      </c>
      <c r="E50" s="51">
        <v>2000</v>
      </c>
      <c r="F50" s="52">
        <f>+I50+J50+M50+N50</f>
        <v>2000</v>
      </c>
      <c r="G50" s="51">
        <v>1800</v>
      </c>
      <c r="H50" s="53">
        <v>0</v>
      </c>
      <c r="I50" s="51">
        <f>+H50+G50</f>
        <v>1800</v>
      </c>
      <c r="J50" s="51">
        <v>200</v>
      </c>
      <c r="K50" s="53">
        <v>0</v>
      </c>
      <c r="L50" s="53">
        <v>0</v>
      </c>
      <c r="M50" s="53">
        <f>+L50+K50</f>
        <v>0</v>
      </c>
      <c r="N50" s="53">
        <f>+O50+P50</f>
        <v>0</v>
      </c>
      <c r="O50" s="53">
        <v>0</v>
      </c>
      <c r="P50" s="53">
        <v>0</v>
      </c>
      <c r="Q50" s="53">
        <v>2824</v>
      </c>
      <c r="R50" s="53">
        <v>6030</v>
      </c>
      <c r="S50" s="53">
        <v>7</v>
      </c>
      <c r="T50" s="53">
        <v>0</v>
      </c>
      <c r="U50" s="53">
        <v>0</v>
      </c>
      <c r="V50" s="53">
        <v>0</v>
      </c>
    </row>
    <row r="51" spans="1:22" x14ac:dyDescent="0.3">
      <c r="A51" s="62">
        <f>+A50+1</f>
        <v>34</v>
      </c>
      <c r="B51" s="63" t="s">
        <v>107</v>
      </c>
      <c r="C51" s="64" t="s">
        <v>95</v>
      </c>
      <c r="D51" s="64" t="s">
        <v>106</v>
      </c>
      <c r="E51" s="65">
        <v>1672</v>
      </c>
      <c r="F51" s="66">
        <f>+I51+J51+M51+N51</f>
        <v>1023</v>
      </c>
      <c r="G51" s="65">
        <v>1000</v>
      </c>
      <c r="H51" s="67">
        <v>0</v>
      </c>
      <c r="I51" s="65">
        <f>+H51+G51</f>
        <v>1000</v>
      </c>
      <c r="J51" s="65">
        <v>23</v>
      </c>
      <c r="K51" s="67">
        <v>0</v>
      </c>
      <c r="L51" s="67">
        <v>0</v>
      </c>
      <c r="M51" s="67">
        <f>+L51+K51</f>
        <v>0</v>
      </c>
      <c r="N51" s="67">
        <f>+O51+P51</f>
        <v>0</v>
      </c>
      <c r="O51" s="67">
        <v>0</v>
      </c>
      <c r="P51" s="67">
        <v>0</v>
      </c>
      <c r="Q51" s="67">
        <v>2674</v>
      </c>
      <c r="R51" s="67">
        <v>7144</v>
      </c>
      <c r="S51" s="67">
        <v>7</v>
      </c>
      <c r="T51" s="67">
        <v>0</v>
      </c>
      <c r="U51" s="67">
        <v>7</v>
      </c>
      <c r="V51" s="67">
        <v>18</v>
      </c>
    </row>
    <row r="52" spans="1:22" x14ac:dyDescent="0.3">
      <c r="A52" s="54">
        <f>+A51+1</f>
        <v>35</v>
      </c>
      <c r="B52" s="55" t="s">
        <v>108</v>
      </c>
      <c r="C52" s="56" t="s">
        <v>95</v>
      </c>
      <c r="D52" s="56" t="s">
        <v>109</v>
      </c>
      <c r="E52" s="57">
        <v>2650</v>
      </c>
      <c r="F52" s="58">
        <f>+I52+J52+M52+N52</f>
        <v>1357</v>
      </c>
      <c r="G52" s="57">
        <f>634+700</f>
        <v>1334</v>
      </c>
      <c r="H52" s="59">
        <v>0</v>
      </c>
      <c r="I52" s="57">
        <f>+H52+G52</f>
        <v>1334</v>
      </c>
      <c r="J52" s="57">
        <v>23</v>
      </c>
      <c r="K52" s="59">
        <v>0</v>
      </c>
      <c r="L52" s="59">
        <v>0</v>
      </c>
      <c r="M52" s="59">
        <f>+L52+K52</f>
        <v>0</v>
      </c>
      <c r="N52" s="59">
        <f>+O52+P52</f>
        <v>0</v>
      </c>
      <c r="O52" s="59">
        <v>0</v>
      </c>
      <c r="P52" s="59">
        <v>0</v>
      </c>
      <c r="Q52" s="59">
        <v>3298</v>
      </c>
      <c r="R52" s="59">
        <v>38791</v>
      </c>
      <c r="S52" s="59">
        <v>31</v>
      </c>
      <c r="T52" s="59">
        <v>1</v>
      </c>
      <c r="U52" s="59">
        <v>8</v>
      </c>
      <c r="V52" s="59">
        <v>28</v>
      </c>
    </row>
    <row r="53" spans="1:22" x14ac:dyDescent="0.3">
      <c r="A53" s="109">
        <f>A52</f>
        <v>35</v>
      </c>
      <c r="B53" s="110" t="s">
        <v>110</v>
      </c>
      <c r="C53" s="111"/>
      <c r="D53" s="112"/>
      <c r="E53" s="113">
        <f t="shared" ref="E53:V53" si="31">+E49+E44+E35+E30</f>
        <v>31151</v>
      </c>
      <c r="F53" s="113">
        <f t="shared" ca="1" si="31"/>
        <v>31934</v>
      </c>
      <c r="G53" s="113">
        <f t="shared" si="31"/>
        <v>25248</v>
      </c>
      <c r="H53" s="113">
        <f t="shared" si="31"/>
        <v>2039</v>
      </c>
      <c r="I53" s="113">
        <f t="shared" si="31"/>
        <v>26229</v>
      </c>
      <c r="J53" s="113">
        <f t="shared" si="31"/>
        <v>2226</v>
      </c>
      <c r="K53" s="113">
        <f t="shared" si="31"/>
        <v>82</v>
      </c>
      <c r="L53" s="113">
        <f t="shared" si="31"/>
        <v>0</v>
      </c>
      <c r="M53" s="113">
        <f t="shared" si="31"/>
        <v>82</v>
      </c>
      <c r="N53" s="113">
        <f t="shared" si="31"/>
        <v>0</v>
      </c>
      <c r="O53" s="113">
        <f t="shared" si="31"/>
        <v>0</v>
      </c>
      <c r="P53" s="113">
        <f t="shared" si="31"/>
        <v>0</v>
      </c>
      <c r="Q53" s="113">
        <f t="shared" si="31"/>
        <v>97842</v>
      </c>
      <c r="R53" s="113">
        <f t="shared" si="31"/>
        <v>225217</v>
      </c>
      <c r="S53" s="113">
        <f t="shared" si="31"/>
        <v>57</v>
      </c>
      <c r="T53" s="113">
        <f t="shared" si="31"/>
        <v>33</v>
      </c>
      <c r="U53" s="113">
        <f t="shared" si="31"/>
        <v>251</v>
      </c>
      <c r="V53" s="113">
        <f t="shared" si="31"/>
        <v>46</v>
      </c>
    </row>
    <row r="54" spans="1:22" x14ac:dyDescent="0.3">
      <c r="A54" s="114">
        <f>A53</f>
        <v>35</v>
      </c>
      <c r="B54" s="115" t="s">
        <v>111</v>
      </c>
      <c r="C54" s="116"/>
      <c r="D54" s="117"/>
      <c r="E54" s="118">
        <f t="shared" ref="E54:V54" si="32">+E53+E29</f>
        <v>58105</v>
      </c>
      <c r="F54" s="118">
        <f t="shared" ca="1" si="32"/>
        <v>69505</v>
      </c>
      <c r="G54" s="118">
        <f t="shared" si="32"/>
        <v>48056</v>
      </c>
      <c r="H54" s="118">
        <f t="shared" si="32"/>
        <v>2039</v>
      </c>
      <c r="I54" s="118">
        <f t="shared" si="32"/>
        <v>26229</v>
      </c>
      <c r="J54" s="118">
        <f t="shared" si="32"/>
        <v>2226</v>
      </c>
      <c r="K54" s="118">
        <f t="shared" si="32"/>
        <v>82</v>
      </c>
      <c r="L54" s="118">
        <f t="shared" si="32"/>
        <v>0</v>
      </c>
      <c r="M54" s="118">
        <f t="shared" si="32"/>
        <v>82</v>
      </c>
      <c r="N54" s="118">
        <f t="shared" si="32"/>
        <v>0</v>
      </c>
      <c r="O54" s="118">
        <f t="shared" si="32"/>
        <v>0</v>
      </c>
      <c r="P54" s="118">
        <f t="shared" si="32"/>
        <v>0</v>
      </c>
      <c r="Q54" s="118">
        <f t="shared" si="32"/>
        <v>159158</v>
      </c>
      <c r="R54" s="118">
        <f t="shared" si="32"/>
        <v>378636</v>
      </c>
      <c r="S54" s="118">
        <f t="shared" si="32"/>
        <v>101</v>
      </c>
      <c r="T54" s="118">
        <f t="shared" si="32"/>
        <v>84</v>
      </c>
      <c r="U54" s="118">
        <f t="shared" si="32"/>
        <v>584</v>
      </c>
      <c r="V54" s="118">
        <f t="shared" si="32"/>
        <v>165</v>
      </c>
    </row>
    <row r="55" spans="1:22" x14ac:dyDescent="0.3">
      <c r="A55" s="119" t="str">
        <f>+[1]Rekap_DI!A50</f>
        <v>Sumber : Bidang SDA</v>
      </c>
      <c r="L55" s="2"/>
      <c r="M55" s="2"/>
      <c r="O55" s="120"/>
      <c r="P55" s="120"/>
      <c r="Q55" s="120"/>
      <c r="R55" s="120"/>
      <c r="S55" s="120"/>
      <c r="T55" s="120"/>
      <c r="U55" s="120"/>
      <c r="V55" s="120"/>
    </row>
  </sheetData>
  <mergeCells count="11">
    <mergeCell ref="U6:U7"/>
    <mergeCell ref="A1:V1"/>
    <mergeCell ref="A2:V2"/>
    <mergeCell ref="A4:A7"/>
    <mergeCell ref="E4:E5"/>
    <mergeCell ref="G4:G5"/>
    <mergeCell ref="N4:P4"/>
    <mergeCell ref="Q4:R5"/>
    <mergeCell ref="S4:V5"/>
    <mergeCell ref="Q6:R6"/>
    <mergeCell ref="S6:S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2021-07-15T08:26:24Z</dcterms:created>
  <dcterms:modified xsi:type="dcterms:W3CDTF">2021-07-15T08:26:38Z</dcterms:modified>
</cp:coreProperties>
</file>