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432" yWindow="144" windowWidth="14426" windowHeight="14374" activeTab="1"/>
  </bookViews>
  <sheets>
    <sheet name="Triwulan 1-3" sheetId="1" r:id="rId1"/>
    <sheet name="Triwulan 1-4 " sheetId="2" r:id="rId2"/>
  </sheets>
  <externalReferences>
    <externalReference r:id="rId3"/>
    <externalReference r:id="rId4"/>
    <externalReference r:id="rId5"/>
  </externalReferences>
  <definedNames>
    <definedName name="D.I">#REF!</definedName>
    <definedName name="D.II">#REF!</definedName>
    <definedName name="D.III">#REF!</definedName>
    <definedName name="D.IV">#REF!</definedName>
    <definedName name="INSPEKTORATTT">#REF!</definedName>
    <definedName name="kpu">#REF!</definedName>
    <definedName name="kpuok">#REF!</definedName>
    <definedName name="NIP">#REF!</definedName>
    <definedName name="S.1">#REF!</definedName>
    <definedName name="S.2">#REF!</definedName>
    <definedName name="S.3">#REF!</definedName>
    <definedName name="SD">#REF!</definedName>
    <definedName name="SMA">#REF!</definedName>
    <definedName name="SMP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3" i="2" l="1"/>
  <c r="P63" i="2" s="1"/>
  <c r="N63" i="2"/>
  <c r="L63" i="2"/>
  <c r="J63" i="2"/>
  <c r="H63" i="2"/>
  <c r="O62" i="2"/>
  <c r="P62" i="2" s="1"/>
  <c r="N62" i="2"/>
  <c r="L62" i="2"/>
  <c r="J62" i="2"/>
  <c r="H62" i="2"/>
  <c r="O61" i="2"/>
  <c r="P61" i="2" s="1"/>
  <c r="N61" i="2"/>
  <c r="L61" i="2"/>
  <c r="J61" i="2"/>
  <c r="H61" i="2"/>
  <c r="O60" i="2"/>
  <c r="P60" i="2" s="1"/>
  <c r="N60" i="2"/>
  <c r="L60" i="2"/>
  <c r="J60" i="2"/>
  <c r="H60" i="2"/>
  <c r="I59" i="2"/>
  <c r="G59" i="2"/>
  <c r="F59" i="2"/>
  <c r="E59" i="2"/>
  <c r="D59" i="2"/>
  <c r="O58" i="2"/>
  <c r="P58" i="2" s="1"/>
  <c r="L58" i="2"/>
  <c r="J58" i="2"/>
  <c r="H58" i="2"/>
  <c r="O57" i="2"/>
  <c r="N57" i="2"/>
  <c r="L57" i="2"/>
  <c r="J57" i="2"/>
  <c r="H57" i="2"/>
  <c r="I56" i="2"/>
  <c r="G56" i="2"/>
  <c r="F56" i="2"/>
  <c r="F54" i="2" s="1"/>
  <c r="E56" i="2"/>
  <c r="L56" i="2" s="1"/>
  <c r="D56" i="2"/>
  <c r="D54" i="2" s="1"/>
  <c r="O55" i="2"/>
  <c r="P55" i="2" s="1"/>
  <c r="N55" i="2"/>
  <c r="L55" i="2"/>
  <c r="J55" i="2"/>
  <c r="H55" i="2"/>
  <c r="G54" i="2"/>
  <c r="P52" i="2"/>
  <c r="N52" i="2"/>
  <c r="L52" i="2"/>
  <c r="J52" i="2"/>
  <c r="H52" i="2"/>
  <c r="P51" i="2"/>
  <c r="N51" i="2"/>
  <c r="L51" i="2"/>
  <c r="J51" i="2"/>
  <c r="H51" i="2"/>
  <c r="P50" i="2"/>
  <c r="N50" i="2"/>
  <c r="L50" i="2"/>
  <c r="J50" i="2"/>
  <c r="H50" i="2"/>
  <c r="P49" i="2"/>
  <c r="N49" i="2"/>
  <c r="L49" i="2"/>
  <c r="J49" i="2"/>
  <c r="H49" i="2"/>
  <c r="P48" i="2"/>
  <c r="N48" i="2"/>
  <c r="L48" i="2"/>
  <c r="J48" i="2"/>
  <c r="H48" i="2"/>
  <c r="P47" i="2"/>
  <c r="N47" i="2"/>
  <c r="L47" i="2"/>
  <c r="J47" i="2"/>
  <c r="H47" i="2"/>
  <c r="P46" i="2"/>
  <c r="N46" i="2"/>
  <c r="L46" i="2"/>
  <c r="J46" i="2"/>
  <c r="H46" i="2"/>
  <c r="P45" i="2"/>
  <c r="N45" i="2"/>
  <c r="L45" i="2"/>
  <c r="J45" i="2"/>
  <c r="H45" i="2"/>
  <c r="P44" i="2"/>
  <c r="N44" i="2"/>
  <c r="L44" i="2"/>
  <c r="J44" i="2"/>
  <c r="H44" i="2"/>
  <c r="K43" i="2"/>
  <c r="I43" i="2"/>
  <c r="G43" i="2"/>
  <c r="F43" i="2"/>
  <c r="E43" i="2"/>
  <c r="P43" i="2" s="1"/>
  <c r="D43" i="2"/>
  <c r="P42" i="2"/>
  <c r="N42" i="2"/>
  <c r="L42" i="2"/>
  <c r="J42" i="2"/>
  <c r="H42" i="2"/>
  <c r="P41" i="2"/>
  <c r="N41" i="2"/>
  <c r="L41" i="2"/>
  <c r="J41" i="2"/>
  <c r="H41" i="2"/>
  <c r="P40" i="2"/>
  <c r="N40" i="2"/>
  <c r="L40" i="2"/>
  <c r="J40" i="2"/>
  <c r="H40" i="2"/>
  <c r="P39" i="2"/>
  <c r="N39" i="2"/>
  <c r="L39" i="2"/>
  <c r="J39" i="2"/>
  <c r="H39" i="2"/>
  <c r="P38" i="2"/>
  <c r="N38" i="2"/>
  <c r="L38" i="2"/>
  <c r="J38" i="2"/>
  <c r="H38" i="2"/>
  <c r="P37" i="2"/>
  <c r="N37" i="2"/>
  <c r="L37" i="2"/>
  <c r="J37" i="2"/>
  <c r="H37" i="2"/>
  <c r="P36" i="2"/>
  <c r="N36" i="2"/>
  <c r="L36" i="2"/>
  <c r="J36" i="2"/>
  <c r="H36" i="2"/>
  <c r="P35" i="2"/>
  <c r="N35" i="2"/>
  <c r="L35" i="2"/>
  <c r="J35" i="2"/>
  <c r="H35" i="2"/>
  <c r="P34" i="2"/>
  <c r="N34" i="2"/>
  <c r="L34" i="2"/>
  <c r="J34" i="2"/>
  <c r="H34" i="2"/>
  <c r="P33" i="2"/>
  <c r="N33" i="2"/>
  <c r="L33" i="2"/>
  <c r="J33" i="2"/>
  <c r="H33" i="2"/>
  <c r="P32" i="2"/>
  <c r="N32" i="2"/>
  <c r="L32" i="2"/>
  <c r="J32" i="2"/>
  <c r="H32" i="2"/>
  <c r="P31" i="2"/>
  <c r="N31" i="2"/>
  <c r="L31" i="2"/>
  <c r="J31" i="2"/>
  <c r="H31" i="2"/>
  <c r="P30" i="2"/>
  <c r="N30" i="2"/>
  <c r="L30" i="2"/>
  <c r="J30" i="2"/>
  <c r="H30" i="2"/>
  <c r="P29" i="2"/>
  <c r="N29" i="2"/>
  <c r="L29" i="2"/>
  <c r="J29" i="2"/>
  <c r="H29" i="2"/>
  <c r="P28" i="2"/>
  <c r="N28" i="2"/>
  <c r="L28" i="2"/>
  <c r="J28" i="2"/>
  <c r="H28" i="2"/>
  <c r="P27" i="2"/>
  <c r="N27" i="2"/>
  <c r="L27" i="2"/>
  <c r="J27" i="2"/>
  <c r="H27" i="2"/>
  <c r="P26" i="2"/>
  <c r="N26" i="2"/>
  <c r="L26" i="2"/>
  <c r="J26" i="2"/>
  <c r="H26" i="2"/>
  <c r="P25" i="2"/>
  <c r="N25" i="2"/>
  <c r="L25" i="2"/>
  <c r="J25" i="2"/>
  <c r="H25" i="2"/>
  <c r="P24" i="2"/>
  <c r="N24" i="2"/>
  <c r="L24" i="2"/>
  <c r="J24" i="2"/>
  <c r="H24" i="2"/>
  <c r="P23" i="2"/>
  <c r="N23" i="2"/>
  <c r="L23" i="2"/>
  <c r="J23" i="2"/>
  <c r="H23" i="2"/>
  <c r="P22" i="2"/>
  <c r="N22" i="2"/>
  <c r="L22" i="2"/>
  <c r="J22" i="2"/>
  <c r="H22" i="2"/>
  <c r="O20" i="2"/>
  <c r="P20" i="2" s="1"/>
  <c r="N20" i="2"/>
  <c r="L20" i="2"/>
  <c r="J20" i="2"/>
  <c r="H20" i="2"/>
  <c r="O19" i="2"/>
  <c r="P19" i="2" s="1"/>
  <c r="N19" i="2"/>
  <c r="L19" i="2"/>
  <c r="J19" i="2"/>
  <c r="H19" i="2"/>
  <c r="O18" i="2"/>
  <c r="P18" i="2" s="1"/>
  <c r="N18" i="2"/>
  <c r="L18" i="2"/>
  <c r="J18" i="2"/>
  <c r="H18" i="2"/>
  <c r="P16" i="2"/>
  <c r="N16" i="2"/>
  <c r="L16" i="2"/>
  <c r="J16" i="2"/>
  <c r="H16" i="2"/>
  <c r="P15" i="2"/>
  <c r="N15" i="2"/>
  <c r="L15" i="2"/>
  <c r="J15" i="2"/>
  <c r="H15" i="2"/>
  <c r="P14" i="2"/>
  <c r="L14" i="2"/>
  <c r="J14" i="2"/>
  <c r="G14" i="2"/>
  <c r="N14" i="2" s="1"/>
  <c r="P13" i="2"/>
  <c r="L13" i="2"/>
  <c r="J13" i="2"/>
  <c r="G13" i="2"/>
  <c r="H13" i="2" s="1"/>
  <c r="O12" i="2"/>
  <c r="P12" i="2" s="1"/>
  <c r="N12" i="2"/>
  <c r="L12" i="2"/>
  <c r="J12" i="2"/>
  <c r="H12" i="2"/>
  <c r="O10" i="2"/>
  <c r="D10" i="2"/>
  <c r="M9" i="2"/>
  <c r="N9" i="2" s="1"/>
  <c r="K9" i="2"/>
  <c r="K10" i="2" s="1"/>
  <c r="I9" i="2"/>
  <c r="G9" i="2"/>
  <c r="G10" i="2" s="1"/>
  <c r="F9" i="2"/>
  <c r="F10" i="2" s="1"/>
  <c r="E9" i="2"/>
  <c r="P9" i="2" s="1"/>
  <c r="P8" i="2"/>
  <c r="L8" i="2"/>
  <c r="I8" i="2"/>
  <c r="J8" i="2" s="1"/>
  <c r="G8" i="2"/>
  <c r="N8" i="2" s="1"/>
  <c r="P7" i="2"/>
  <c r="N7" i="2"/>
  <c r="L7" i="2"/>
  <c r="J7" i="2"/>
  <c r="H7" i="2"/>
  <c r="O59" i="2" l="1"/>
  <c r="P59" i="2" s="1"/>
  <c r="O56" i="2"/>
  <c r="L43" i="2"/>
  <c r="M10" i="2"/>
  <c r="L9" i="2"/>
  <c r="H56" i="2"/>
  <c r="J56" i="2"/>
  <c r="E10" i="2"/>
  <c r="H43" i="2"/>
  <c r="J9" i="2"/>
  <c r="I10" i="2"/>
  <c r="J43" i="2"/>
  <c r="E54" i="2"/>
  <c r="L54" i="2" s="1"/>
  <c r="N13" i="2"/>
  <c r="P56" i="2"/>
  <c r="H54" i="2"/>
  <c r="H14" i="2"/>
  <c r="N54" i="2"/>
  <c r="O54" i="2"/>
  <c r="N56" i="2"/>
  <c r="P57" i="2"/>
  <c r="N43" i="2"/>
  <c r="H9" i="2"/>
  <c r="H8" i="2"/>
  <c r="P54" i="2" l="1"/>
  <c r="J54" i="2"/>
  <c r="P58" i="1" l="1"/>
  <c r="P59" i="1"/>
  <c r="N10" i="1"/>
  <c r="L10" i="1"/>
  <c r="J10" i="1"/>
  <c r="E60" i="1"/>
  <c r="E55" i="1" s="1"/>
  <c r="F60" i="1"/>
  <c r="E57" i="1"/>
  <c r="F57" i="1"/>
  <c r="F55" i="1"/>
  <c r="H60" i="1" l="1"/>
  <c r="H57" i="1"/>
  <c r="H55" i="1" s="1"/>
  <c r="L44" i="1"/>
  <c r="H10" i="1"/>
  <c r="G10" i="1"/>
  <c r="F10" i="1"/>
  <c r="G60" i="1"/>
  <c r="G57" i="1"/>
  <c r="G55" i="1" s="1"/>
  <c r="G44" i="1"/>
  <c r="I61" i="1" l="1"/>
  <c r="H44" i="1"/>
  <c r="H15" i="1"/>
  <c r="H14" i="1"/>
  <c r="J44" i="1" l="1"/>
  <c r="J57" i="1" l="1"/>
  <c r="J60" i="1"/>
  <c r="E11" i="1" l="1"/>
  <c r="F11" i="1"/>
  <c r="G11" i="1"/>
  <c r="N11" i="1"/>
  <c r="L11" i="1"/>
  <c r="P11" i="1"/>
  <c r="Q35" i="1" l="1"/>
  <c r="O35" i="1"/>
  <c r="M35" i="1"/>
  <c r="K35" i="1"/>
  <c r="I35" i="1"/>
  <c r="Q34" i="1"/>
  <c r="O34" i="1"/>
  <c r="M34" i="1"/>
  <c r="K34" i="1"/>
  <c r="I34" i="1"/>
  <c r="F44" i="1"/>
  <c r="I63" i="1" l="1"/>
  <c r="K63" i="1"/>
  <c r="M63" i="1"/>
  <c r="O63" i="1"/>
  <c r="O10" i="1" l="1"/>
  <c r="O64" i="1"/>
  <c r="O62" i="1"/>
  <c r="O61" i="1"/>
  <c r="O59" i="1"/>
  <c r="O58" i="1"/>
  <c r="O57" i="1"/>
  <c r="O56" i="1"/>
  <c r="O55" i="1"/>
  <c r="O53" i="1"/>
  <c r="O52" i="1"/>
  <c r="O51" i="1"/>
  <c r="O50" i="1"/>
  <c r="O49" i="1"/>
  <c r="O48" i="1"/>
  <c r="O47" i="1"/>
  <c r="O46" i="1"/>
  <c r="E44" i="1"/>
  <c r="O45" i="1"/>
  <c r="O44" i="1"/>
  <c r="O43" i="1"/>
  <c r="O42" i="1"/>
  <c r="O41" i="1"/>
  <c r="O40" i="1"/>
  <c r="O39" i="1"/>
  <c r="O38" i="1"/>
  <c r="O37" i="1"/>
  <c r="O36" i="1"/>
  <c r="O33" i="1"/>
  <c r="O32" i="1"/>
  <c r="O31" i="1"/>
  <c r="O30" i="1"/>
  <c r="O29" i="1"/>
  <c r="O28" i="1"/>
  <c r="O27" i="1"/>
  <c r="O26" i="1"/>
  <c r="O25" i="1"/>
  <c r="O24" i="1"/>
  <c r="O23" i="1"/>
  <c r="R21" i="1"/>
  <c r="T21" i="1" s="1"/>
  <c r="O21" i="1"/>
  <c r="S20" i="1"/>
  <c r="O20" i="1"/>
  <c r="T19" i="1"/>
  <c r="Q19" i="1"/>
  <c r="O19" i="1"/>
  <c r="M19" i="1"/>
  <c r="K19" i="1"/>
  <c r="I19" i="1"/>
  <c r="T17" i="1"/>
  <c r="O17" i="1"/>
  <c r="T16" i="1"/>
  <c r="Q16" i="1"/>
  <c r="O16" i="1"/>
  <c r="M16" i="1"/>
  <c r="K16" i="1"/>
  <c r="I16" i="1"/>
  <c r="T15" i="1"/>
  <c r="O15" i="1"/>
  <c r="T14" i="1"/>
  <c r="O14" i="1"/>
  <c r="R13" i="1"/>
  <c r="T13" i="1" s="1"/>
  <c r="O13" i="1"/>
  <c r="T9" i="1"/>
  <c r="O9" i="1"/>
  <c r="R8" i="1"/>
  <c r="T8" i="1" s="1"/>
  <c r="O8" i="1"/>
  <c r="R20" i="1" l="1"/>
  <c r="T20" i="1" s="1"/>
  <c r="K62" i="1" l="1"/>
  <c r="I62" i="1" l="1"/>
  <c r="K57" i="1"/>
  <c r="K58" i="1"/>
  <c r="K59" i="1"/>
  <c r="K64" i="1"/>
  <c r="K61" i="1"/>
  <c r="K55" i="1" l="1"/>
  <c r="I64" i="1"/>
  <c r="K56" i="1"/>
  <c r="M32" i="1" l="1"/>
  <c r="M31" i="1"/>
  <c r="M47" i="1"/>
  <c r="K32" i="1"/>
  <c r="K31" i="1"/>
  <c r="K49" i="1"/>
  <c r="K47" i="1"/>
  <c r="K46" i="1"/>
  <c r="I49" i="1"/>
  <c r="I48" i="1"/>
  <c r="I47" i="1"/>
  <c r="I46" i="1"/>
  <c r="I33" i="1" l="1"/>
  <c r="K33" i="1"/>
  <c r="M28" i="1"/>
  <c r="M27" i="1"/>
  <c r="M36" i="1"/>
  <c r="I32" i="1"/>
  <c r="Q32" i="1"/>
  <c r="I45" i="1"/>
  <c r="I44" i="1"/>
  <c r="K36" i="1"/>
  <c r="Q31" i="1"/>
  <c r="I31" i="1"/>
  <c r="I28" i="1"/>
  <c r="K45" i="1"/>
  <c r="K27" i="1"/>
  <c r="M53" i="1"/>
  <c r="M33" i="1"/>
  <c r="K30" i="1"/>
  <c r="Q33" i="1" l="1"/>
  <c r="M26" i="1"/>
  <c r="I53" i="1"/>
  <c r="I27" i="1"/>
  <c r="Q27" i="1"/>
  <c r="I26" i="1"/>
  <c r="Q36" i="1"/>
  <c r="I36" i="1"/>
  <c r="M50" i="1"/>
  <c r="M52" i="1"/>
  <c r="I30" i="1"/>
  <c r="I25" i="1"/>
  <c r="I50" i="1"/>
  <c r="I52" i="1"/>
  <c r="M51" i="1"/>
  <c r="I51" i="1"/>
  <c r="M30" i="1"/>
  <c r="Q47" i="1"/>
  <c r="Q30" i="1" l="1"/>
  <c r="M29" i="1"/>
  <c r="Q29" i="1"/>
  <c r="I29" i="1"/>
  <c r="K29" i="1"/>
  <c r="I41" i="1"/>
  <c r="I24" i="1"/>
  <c r="I43" i="1"/>
  <c r="I40" i="1"/>
  <c r="I42" i="1"/>
  <c r="I37" i="1"/>
  <c r="I14" i="1"/>
  <c r="I38" i="1" l="1"/>
  <c r="I23" i="1"/>
  <c r="I39" i="1"/>
  <c r="I21" i="1"/>
  <c r="H11" i="1"/>
  <c r="I13" i="1" l="1"/>
  <c r="I10" i="1"/>
  <c r="I20" i="1"/>
  <c r="H9" i="1"/>
  <c r="I9" i="1" s="1"/>
  <c r="I8" i="1"/>
  <c r="I15" i="1" l="1"/>
  <c r="M49" i="1" l="1"/>
  <c r="K48" i="1"/>
  <c r="K44" i="1"/>
  <c r="Q49" i="1" l="1"/>
  <c r="M45" i="1"/>
  <c r="M46" i="1"/>
  <c r="M48" i="1"/>
  <c r="K26" i="1"/>
  <c r="Q26" i="1"/>
  <c r="K52" i="1"/>
  <c r="K25" i="1"/>
  <c r="K50" i="1"/>
  <c r="K28" i="1"/>
  <c r="Q28" i="1"/>
  <c r="K53" i="1"/>
  <c r="K51" i="1"/>
  <c r="K41" i="1"/>
  <c r="Q46" i="1" l="1"/>
  <c r="M44" i="1"/>
  <c r="Q45" i="1"/>
  <c r="Q48" i="1"/>
  <c r="K40" i="1"/>
  <c r="K24" i="1"/>
  <c r="K42" i="1"/>
  <c r="K43" i="1"/>
  <c r="K15" i="1"/>
  <c r="K14" i="1"/>
  <c r="M25" i="1" l="1"/>
  <c r="Q25" i="1"/>
  <c r="P44" i="1"/>
  <c r="Q44" i="1" s="1"/>
  <c r="K23" i="1"/>
  <c r="K39" i="1"/>
  <c r="K38" i="1"/>
  <c r="K37" i="1"/>
  <c r="Q23" i="1"/>
  <c r="M8" i="1"/>
  <c r="K21" i="1"/>
  <c r="M14" i="1" l="1"/>
  <c r="M21" i="1"/>
  <c r="K13" i="1"/>
  <c r="M15" i="1"/>
  <c r="M23" i="1"/>
  <c r="M39" i="1"/>
  <c r="M38" i="1"/>
  <c r="Q53" i="1"/>
  <c r="K20" i="1"/>
  <c r="K8" i="1"/>
  <c r="J9" i="1"/>
  <c r="K9" i="1" s="1"/>
  <c r="Q40" i="1" l="1"/>
  <c r="M20" i="1"/>
  <c r="M37" i="1"/>
  <c r="M24" i="1"/>
  <c r="M42" i="1"/>
  <c r="M43" i="1"/>
  <c r="M41" i="1"/>
  <c r="Q24" i="1"/>
  <c r="M40" i="1"/>
  <c r="Q15" i="1"/>
  <c r="M9" i="1"/>
  <c r="Q14" i="1"/>
  <c r="Q39" i="1" l="1"/>
  <c r="Q42" i="1"/>
  <c r="Q21" i="1"/>
  <c r="Q41" i="1"/>
  <c r="Q37" i="1"/>
  <c r="Q43" i="1"/>
  <c r="M10" i="1"/>
  <c r="M13" i="1"/>
  <c r="Q13" i="1"/>
  <c r="Q38" i="1"/>
  <c r="Q10" i="1"/>
  <c r="Q8" i="1" l="1"/>
  <c r="Q9" i="1" l="1"/>
  <c r="Q20" i="1"/>
  <c r="I56" i="1" l="1"/>
  <c r="I58" i="1"/>
  <c r="I59" i="1"/>
  <c r="I57" i="1" l="1"/>
  <c r="I55" i="1" l="1"/>
  <c r="M64" i="1" l="1"/>
  <c r="M61" i="1"/>
  <c r="P61" i="1"/>
  <c r="M56" i="1"/>
  <c r="P56" i="1"/>
  <c r="Q56" i="1" s="1"/>
  <c r="M58" i="1"/>
  <c r="M57" i="1" l="1"/>
  <c r="Q58" i="1"/>
  <c r="M62" i="1"/>
  <c r="P62" i="1"/>
  <c r="Q62" i="1" s="1"/>
  <c r="M59" i="1"/>
  <c r="Q59" i="1"/>
  <c r="Q61" i="1"/>
  <c r="P60" i="1" l="1"/>
  <c r="Q60" i="1" s="1"/>
  <c r="P57" i="1"/>
  <c r="Q57" i="1" s="1"/>
  <c r="M55" i="1"/>
  <c r="P55" i="1"/>
  <c r="Q55" i="1" s="1"/>
  <c r="Q17" i="1" l="1"/>
  <c r="I17" i="1"/>
  <c r="K17" i="1" l="1"/>
  <c r="M17" i="1" l="1"/>
  <c r="P64" i="1" l="1"/>
  <c r="Q64" i="1" s="1"/>
  <c r="P63" i="1" l="1"/>
  <c r="Q63" i="1" s="1"/>
  <c r="Q50" i="1" l="1"/>
  <c r="Q51" i="1"/>
  <c r="Q52" i="1" l="1"/>
  <c r="J11" i="1" l="1"/>
  <c r="K10" i="1"/>
</calcChain>
</file>

<file path=xl/comments1.xml><?xml version="1.0" encoding="utf-8"?>
<comments xmlns="http://schemas.openxmlformats.org/spreadsheetml/2006/main">
  <authors>
    <author>bappenda ntb</author>
    <author>BAPPENDA-NTB</author>
  </authors>
  <commentList>
    <comment ref="L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N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P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V11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C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E64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J64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comments2.xml><?xml version="1.0" encoding="utf-8"?>
<comments xmlns="http://schemas.openxmlformats.org/spreadsheetml/2006/main">
  <authors>
    <author>bappenda ntb</author>
    <author>BAPPENDA-NTB</author>
  </authors>
  <commentList>
    <comment ref="K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M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O10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SESUAI PERMENKEU NOMOR: 120/PMK.07/2020 TTG PETA KAPASITAS FISKAL DAERAH, TGL 1 September 2020</t>
        </r>
      </text>
    </comment>
    <comment ref="B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--&gt; Kend Baru + Mutasi (BBN II - FAD I)</t>
        </r>
      </text>
    </comment>
    <comment ref="D63" authorId="1">
      <text>
        <r>
          <rPr>
            <b/>
            <sz val="9"/>
            <color indexed="81"/>
            <rFont val="Tahoma"/>
            <family val="2"/>
          </rPr>
          <t>BAPPENDA-NTB:</t>
        </r>
        <r>
          <rPr>
            <sz val="9"/>
            <color indexed="81"/>
            <rFont val="Tahoma"/>
            <family val="2"/>
          </rPr>
          <t xml:space="preserve">
2020 = 85.069 unit
2021 = 91.703 unit
2022 = 99.695 unit
2023 = 102.035 (forecast)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bappenda ntb:</t>
        </r>
        <r>
          <rPr>
            <sz val="9"/>
            <color indexed="81"/>
            <rFont val="Tahoma"/>
            <family val="2"/>
          </rPr>
          <t xml:space="preserve">
='[e-REPORT 2023 BAPPENDA.xlsx]Obj'!$K$230</t>
        </r>
      </text>
    </comment>
  </commentList>
</comments>
</file>

<file path=xl/sharedStrings.xml><?xml version="1.0" encoding="utf-8"?>
<sst xmlns="http://schemas.openxmlformats.org/spreadsheetml/2006/main" count="267" uniqueCount="87">
  <si>
    <t>No</t>
  </si>
  <si>
    <t>INDIKATOR KINERJA</t>
  </si>
  <si>
    <t>SATUAN</t>
  </si>
  <si>
    <t>TAHUN 2023</t>
  </si>
  <si>
    <t>Target</t>
  </si>
  <si>
    <t>Realisasi</t>
  </si>
  <si>
    <t>Tk. Capaian</t>
  </si>
  <si>
    <t>REALISASI</t>
  </si>
  <si>
    <t xml:space="preserve">Murni </t>
  </si>
  <si>
    <t>Perubahan</t>
  </si>
  <si>
    <t>Triwulan I</t>
  </si>
  <si>
    <t>%Capian</t>
  </si>
  <si>
    <t>Triwulan II</t>
  </si>
  <si>
    <t>Triwulan III</t>
  </si>
  <si>
    <t>Triwulan IV</t>
  </si>
  <si>
    <t>TAHUNAN</t>
  </si>
  <si>
    <t>TUJUAN BAPPENDA MENDUKUNG SASARAN RPJMD</t>
  </si>
  <si>
    <t>Persentase Kontribusi PAD terhadap APBD (Murni)</t>
  </si>
  <si>
    <t>Persen</t>
  </si>
  <si>
    <t>Persentase Kontribusi PAD terhadap APBD (dalam RENSTRA/RPJMD)</t>
  </si>
  <si>
    <t>Indeks Kapasitas Fiskal Daerah (IKFD)</t>
  </si>
  <si>
    <t>Indeks</t>
  </si>
  <si>
    <t>Kategori IKFD</t>
  </si>
  <si>
    <t>Kategori</t>
  </si>
  <si>
    <t>SASARAN MEWUJUDKAN TUJUAN BAPPENDA (RENSTRA)</t>
  </si>
  <si>
    <t>Penerimaan Pendapatan Daerah</t>
  </si>
  <si>
    <t>Milyar IDR</t>
  </si>
  <si>
    <t>Rasio Kemandirian Keuangan Daerah</t>
  </si>
  <si>
    <t>Pertumbuhan Pendapatan Asli Daerah</t>
  </si>
  <si>
    <t>Nilai Persepsi Masyarakat atas kualitas Pelayanan Pajak Daerah</t>
  </si>
  <si>
    <t>Nilai</t>
  </si>
  <si>
    <t>Persentase Tingkat Kepatuhan Wajib Pajak Kendaraan Bermotor (PKB)</t>
  </si>
  <si>
    <t>PROGRAM DALAM RANGKA PENCAPAIAN SASARAN RENSTRA</t>
  </si>
  <si>
    <t>Nilai Sistem AKIP OPD</t>
  </si>
  <si>
    <t xml:space="preserve">Nilai </t>
  </si>
  <si>
    <t>Derajat Desentralisasi Fiskal</t>
  </si>
  <si>
    <t>%</t>
  </si>
  <si>
    <t>Persentase PAD Terhadap Pendapatan Daerah (diluar DAK)</t>
  </si>
  <si>
    <t>INDIKATOR PENDAPATAN DAERAH</t>
  </si>
  <si>
    <t xml:space="preserve">Pendapatan Daerah </t>
  </si>
  <si>
    <t>(Milyar IDR)</t>
  </si>
  <si>
    <t>Pendapatan Asli Daerah</t>
  </si>
  <si>
    <t>Pajak Daerah</t>
  </si>
  <si>
    <t>Retribusi Daerah</t>
  </si>
  <si>
    <t>Hasil Pengelolaan Kekayaan Daerah</t>
  </si>
  <si>
    <t xml:space="preserve">Lain-lain PAD yang Sah </t>
  </si>
  <si>
    <t xml:space="preserve">Dana Transfer </t>
  </si>
  <si>
    <t>Dana Perimbangan</t>
  </si>
  <si>
    <t>DBH Pajak/Bukan Pajak</t>
  </si>
  <si>
    <t>Dana Alokasi Umum</t>
  </si>
  <si>
    <t>Dana Alokasi Khusus</t>
  </si>
  <si>
    <t>Lain-lain Pendapatan yang Sah</t>
  </si>
  <si>
    <t>Persentase PAD terhadap Pendapatan Daerah</t>
  </si>
  <si>
    <t>Proporsi Dana Transfer terhadap Pendapatan Daerah</t>
  </si>
  <si>
    <t>Proporsi Lain-lain Pendapatan yang Sah terhadap Pendapatan Daerah</t>
  </si>
  <si>
    <t>Kontribusi Pajak Daerah Terhadap PAD</t>
  </si>
  <si>
    <t>Kontribusi Retribusi Daerah Terhadap PAD</t>
  </si>
  <si>
    <t>Kontribusi HPKD YP Terhadap PAD</t>
  </si>
  <si>
    <t>Kontribusi LLPAD Terhadap PAD</t>
  </si>
  <si>
    <t>Jumlah Penerimaan Pajak Daerah yang ditetapkan</t>
  </si>
  <si>
    <t>Milyar Rp</t>
  </si>
  <si>
    <t>Penerimaan Pajak Kendaraan Bermotor (PKB)</t>
  </si>
  <si>
    <t>Penerimaan Bea Balik Nama Kendaraan Bermotor (BBNKB)</t>
  </si>
  <si>
    <t>Penerimaan Pajak Bahan Bakar Kendaraan Bermotor (PBBKB)</t>
  </si>
  <si>
    <t>Penerimaan Pajak Air Permukaan (PAP)</t>
  </si>
  <si>
    <t>Penerimaan Pajak Rokok</t>
  </si>
  <si>
    <t>Kontribusi Retribusi Jasa Umum Terhadap Penerimaan Retribusi</t>
  </si>
  <si>
    <t>Kontribusi Retribusi Jasa Usaha Terhadap Penerimaan Retribusi</t>
  </si>
  <si>
    <t>Kontribusi Retribusi Perizinan tertentu Terhadap Penerimaan Retribusi</t>
  </si>
  <si>
    <t>Jumlah penerimaan Dana Hasil Pengelolaan Kekayaan Daerah, Lain-lain PAD yang Sah, dan penerimaan Pendapatan Lain-lain</t>
  </si>
  <si>
    <t>INDIKATOR OBJEK WAJIB PAJAK</t>
  </si>
  <si>
    <t>Jumlah Data Obyek Kendaraan Bermotor</t>
  </si>
  <si>
    <t>Obyek</t>
  </si>
  <si>
    <t>Jumlah Potensi Wajib Pajak Aktif Daftar Ulang</t>
  </si>
  <si>
    <t>Jumlah WP Tidak Melakukan Daftar Ulang (TMDU)</t>
  </si>
  <si>
    <t>TMDU 1-5 Tahun</t>
  </si>
  <si>
    <t>TMDU &gt;5 Tahun</t>
  </si>
  <si>
    <t>Obyek Pajak baru yang ditetapkan sbg Wajib Pajak kendaraan Bermotor</t>
  </si>
  <si>
    <t>Kendaraan Baru Dealer</t>
  </si>
  <si>
    <t>BBN II - FAD I</t>
  </si>
  <si>
    <t>Persentase Pertumbuhan Wajib Pajak Kendaraan Bermotor</t>
  </si>
  <si>
    <t>Pengguna Layanan Samsat Unggulan (Autodebet &amp; Samsat Delivery)</t>
  </si>
  <si>
    <t>RPJMD/Renstra</t>
  </si>
  <si>
    <t>Dana Insentif Daerah</t>
  </si>
  <si>
    <t>Transfer Antar Daerah</t>
  </si>
  <si>
    <t>Pendapatan Pajak Daerah Provinsi NTB Triwulan 1-3 Tahun 2023</t>
  </si>
  <si>
    <t>Jumlah penerimaan Dana Hasil Pengelolaan Kekayaan Daerah, Lain-lain PAD yang Sah, dan penerimaan Pendapatan Lain-lain Provinsi NTB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</si>
</sst>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-* #,##0.00_-;\-* #,##0.00_-;_-* &quot;-&quot;_-;_-@_-"/>
    <numFmt numFmtId="165" formatCode="#,##0.000"/>
    <numFmt numFmtId="166" formatCode="_(* #,##0_);_(* \(#,##0\);_(* &quot;-&quot;_);_(@_)"/>
  </numFmts>
  <fonts count="2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Square721 Cn BT"/>
      <family val="2"/>
    </font>
    <font>
      <b/>
      <sz val="11"/>
      <color theme="1"/>
      <name val="Square721 Cn BT"/>
      <family val="2"/>
    </font>
    <font>
      <sz val="10"/>
      <color theme="1"/>
      <name val="Square721 Cn B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Square721 BT"/>
      <family val="2"/>
    </font>
    <font>
      <b/>
      <sz val="10"/>
      <color theme="1"/>
      <name val="Square721 Cn BT"/>
      <family val="2"/>
    </font>
    <font>
      <b/>
      <sz val="14"/>
      <color theme="1"/>
      <name val="Square721 BT"/>
      <family val="2"/>
    </font>
    <font>
      <sz val="11"/>
      <name val="Square721 Cn BT"/>
      <family val="2"/>
    </font>
    <font>
      <sz val="11"/>
      <color rgb="FF0000FF"/>
      <name val="Square721 Cn BT"/>
      <family val="2"/>
    </font>
    <font>
      <b/>
      <sz val="11"/>
      <color rgb="FF7030A0"/>
      <name val="Square721 Cn BT"/>
      <family val="2"/>
    </font>
    <font>
      <b/>
      <sz val="11"/>
      <color rgb="FF0000FF"/>
      <name val="Square721 Cn BT"/>
      <family val="2"/>
    </font>
    <font>
      <b/>
      <sz val="10"/>
      <color rgb="FF0000FF"/>
      <name val="Square721 Cn BT"/>
      <family val="2"/>
    </font>
    <font>
      <b/>
      <sz val="11"/>
      <name val="Square721 Cn BT"/>
      <family val="2"/>
    </font>
    <font>
      <b/>
      <sz val="11"/>
      <color theme="0"/>
      <name val="Square721 Cn BT"/>
      <family val="2"/>
    </font>
    <font>
      <sz val="11"/>
      <color rgb="FF000000"/>
      <name val="Square721 Cn BT"/>
      <family val="2"/>
    </font>
    <font>
      <sz val="11"/>
      <color theme="0"/>
      <name val="Square721 Cn BT"/>
      <family val="2"/>
    </font>
    <font>
      <sz val="11"/>
      <name val="Calibri"/>
      <family val="2"/>
      <charset val="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1" fontId="2" fillId="0" borderId="0" applyFont="0" applyFill="0" applyBorder="0" applyAlignment="0" applyProtection="0"/>
    <xf numFmtId="0" fontId="1" fillId="0" borderId="0">
      <alignment vertical="center"/>
    </xf>
    <xf numFmtId="166" fontId="2" fillId="0" borderId="0" applyFont="0" applyFill="0" applyBorder="0" applyAlignment="0" applyProtection="0"/>
  </cellStyleXfs>
  <cellXfs count="150">
    <xf numFmtId="0" fontId="0" fillId="0" borderId="0" xfId="0"/>
    <xf numFmtId="41" fontId="3" fillId="0" borderId="0" xfId="1" applyFont="1" applyAlignment="1">
      <alignment vertical="top"/>
    </xf>
    <xf numFmtId="41" fontId="5" fillId="2" borderId="1" xfId="1" applyFont="1" applyFill="1" applyBorder="1" applyAlignment="1">
      <alignment horizontal="center" vertical="center"/>
    </xf>
    <xf numFmtId="41" fontId="4" fillId="2" borderId="0" xfId="1" applyFont="1" applyFill="1" applyBorder="1" applyAlignment="1">
      <alignment horizontal="center" vertical="center"/>
    </xf>
    <xf numFmtId="41" fontId="5" fillId="2" borderId="0" xfId="1" applyFont="1" applyFill="1" applyBorder="1" applyAlignment="1">
      <alignment horizontal="center" vertical="center"/>
    </xf>
    <xf numFmtId="41" fontId="5" fillId="2" borderId="6" xfId="1" applyFont="1" applyFill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0" fontId="3" fillId="3" borderId="0" xfId="0" applyFont="1" applyFill="1"/>
    <xf numFmtId="0" fontId="3" fillId="3" borderId="6" xfId="0" applyFont="1" applyFill="1" applyBorder="1"/>
    <xf numFmtId="0" fontId="3" fillId="3" borderId="0" xfId="0" applyFont="1" applyFill="1" applyAlignment="1">
      <alignment horizontal="center"/>
    </xf>
    <xf numFmtId="0" fontId="3" fillId="4" borderId="0" xfId="0" applyFont="1" applyFill="1"/>
    <xf numFmtId="41" fontId="3" fillId="4" borderId="0" xfId="1" applyFont="1" applyFill="1" applyAlignment="1">
      <alignment vertical="top"/>
    </xf>
    <xf numFmtId="41" fontId="3" fillId="4" borderId="6" xfId="1" applyFont="1" applyFill="1" applyBorder="1" applyAlignment="1">
      <alignment vertical="top"/>
    </xf>
    <xf numFmtId="0" fontId="8" fillId="0" borderId="0" xfId="1" applyNumberFormat="1" applyFont="1" applyAlignment="1">
      <alignment vertical="top"/>
    </xf>
    <xf numFmtId="164" fontId="3" fillId="0" borderId="6" xfId="1" applyNumberFormat="1" applyFont="1" applyFill="1" applyBorder="1" applyAlignment="1">
      <alignment vertical="top"/>
    </xf>
    <xf numFmtId="41" fontId="3" fillId="5" borderId="0" xfId="1" applyFont="1" applyFill="1" applyAlignment="1">
      <alignment vertical="top"/>
    </xf>
    <xf numFmtId="164" fontId="3" fillId="5" borderId="0" xfId="1" applyNumberFormat="1" applyFont="1" applyFill="1" applyAlignment="1">
      <alignment vertical="top"/>
    </xf>
    <xf numFmtId="0" fontId="4" fillId="3" borderId="6" xfId="0" applyFont="1" applyFill="1" applyBorder="1"/>
    <xf numFmtId="41" fontId="9" fillId="2" borderId="2" xfId="1" applyFont="1" applyFill="1" applyBorder="1" applyAlignment="1">
      <alignment horizontal="center" vertical="center"/>
    </xf>
    <xf numFmtId="41" fontId="3" fillId="0" borderId="0" xfId="1" applyFont="1" applyFill="1" applyAlignment="1">
      <alignment vertical="top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top"/>
    </xf>
    <xf numFmtId="4" fontId="4" fillId="0" borderId="6" xfId="1" applyNumberFormat="1" applyFont="1" applyFill="1" applyBorder="1" applyAlignment="1">
      <alignment horizontal="center" vertical="top"/>
    </xf>
    <xf numFmtId="4" fontId="3" fillId="0" borderId="0" xfId="1" applyNumberFormat="1" applyFont="1" applyFill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horizontal="center" vertical="top"/>
    </xf>
    <xf numFmtId="4" fontId="4" fillId="0" borderId="1" xfId="1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top" wrapText="1" indent="2"/>
    </xf>
    <xf numFmtId="0" fontId="4" fillId="0" borderId="4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4" fontId="9" fillId="0" borderId="6" xfId="1" applyNumberFormat="1" applyFont="1" applyFill="1" applyBorder="1" applyAlignment="1">
      <alignment horizontal="center" vertical="center" wrapText="1"/>
    </xf>
    <xf numFmtId="164" fontId="4" fillId="0" borderId="4" xfId="3" quotePrefix="1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indent="2"/>
    </xf>
    <xf numFmtId="0" fontId="4" fillId="4" borderId="4" xfId="0" applyFont="1" applyFill="1" applyBorder="1" applyAlignment="1">
      <alignment vertical="center"/>
    </xf>
    <xf numFmtId="41" fontId="3" fillId="4" borderId="1" xfId="1" applyFont="1" applyFill="1" applyBorder="1" applyAlignment="1">
      <alignment vertical="top"/>
    </xf>
    <xf numFmtId="41" fontId="3" fillId="4" borderId="4" xfId="1" applyFont="1" applyFill="1" applyBorder="1" applyAlignment="1">
      <alignment vertical="top"/>
    </xf>
    <xf numFmtId="41" fontId="4" fillId="0" borderId="6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1" fontId="3" fillId="0" borderId="6" xfId="1" applyFont="1" applyFill="1" applyBorder="1" applyAlignment="1">
      <alignment horizontal="center" vertical="top"/>
    </xf>
    <xf numFmtId="41" fontId="3" fillId="0" borderId="6" xfId="1" applyFont="1" applyFill="1" applyBorder="1" applyAlignment="1">
      <alignment vertical="top"/>
    </xf>
    <xf numFmtId="41" fontId="4" fillId="0" borderId="1" xfId="1" applyFont="1" applyFill="1" applyBorder="1" applyAlignment="1">
      <alignment vertical="top"/>
    </xf>
    <xf numFmtId="41" fontId="3" fillId="0" borderId="1" xfId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4" fontId="3" fillId="0" borderId="3" xfId="1" applyNumberFormat="1" applyFont="1" applyFill="1" applyBorder="1" applyAlignment="1">
      <alignment horizontal="center" vertical="top"/>
    </xf>
    <xf numFmtId="41" fontId="4" fillId="0" borderId="1" xfId="1" applyFont="1" applyFill="1" applyBorder="1" applyAlignment="1">
      <alignment horizontal="center" vertical="top"/>
    </xf>
    <xf numFmtId="2" fontId="3" fillId="0" borderId="6" xfId="1" applyNumberFormat="1" applyFont="1" applyFill="1" applyBorder="1" applyAlignment="1">
      <alignment horizontal="center" vertical="top"/>
    </xf>
    <xf numFmtId="41" fontId="3" fillId="0" borderId="0" xfId="1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164" fontId="4" fillId="0" borderId="6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164" fontId="3" fillId="0" borderId="0" xfId="1" applyNumberFormat="1" applyFont="1" applyFill="1" applyBorder="1" applyAlignment="1">
      <alignment vertical="top"/>
    </xf>
    <xf numFmtId="4" fontId="3" fillId="0" borderId="0" xfId="1" applyNumberFormat="1" applyFont="1" applyFill="1" applyBorder="1" applyAlignment="1">
      <alignment horizontal="center" vertical="top"/>
    </xf>
    <xf numFmtId="4" fontId="4" fillId="6" borderId="11" xfId="1" applyNumberFormat="1" applyFont="1" applyFill="1" applyBorder="1" applyAlignment="1">
      <alignment horizontal="center" vertical="top"/>
    </xf>
    <xf numFmtId="0" fontId="4" fillId="6" borderId="9" xfId="0" applyFont="1" applyFill="1" applyBorder="1" applyAlignment="1">
      <alignment vertical="center" wrapText="1"/>
    </xf>
    <xf numFmtId="0" fontId="4" fillId="6" borderId="10" xfId="0" applyFont="1" applyFill="1" applyBorder="1" applyAlignment="1">
      <alignment vertical="center" wrapText="1"/>
    </xf>
    <xf numFmtId="164" fontId="4" fillId="6" borderId="11" xfId="1" applyNumberFormat="1" applyFont="1" applyFill="1" applyBorder="1" applyAlignment="1">
      <alignment vertical="top"/>
    </xf>
    <xf numFmtId="4" fontId="4" fillId="6" borderId="12" xfId="1" applyNumberFormat="1" applyFont="1" applyFill="1" applyBorder="1" applyAlignment="1">
      <alignment horizontal="center" vertical="top"/>
    </xf>
    <xf numFmtId="4" fontId="3" fillId="7" borderId="6" xfId="1" applyNumberFormat="1" applyFont="1" applyFill="1" applyBorder="1" applyAlignment="1">
      <alignment horizontal="center" vertical="top"/>
    </xf>
    <xf numFmtId="4" fontId="12" fillId="7" borderId="6" xfId="1" applyNumberFormat="1" applyFont="1" applyFill="1" applyBorder="1" applyAlignment="1">
      <alignment horizontal="center" vertical="top"/>
    </xf>
    <xf numFmtId="0" fontId="17" fillId="3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7" fillId="4" borderId="4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41" fontId="16" fillId="0" borderId="6" xfId="1" applyFont="1" applyFill="1" applyBorder="1" applyAlignment="1">
      <alignment horizontal="center" vertical="top"/>
    </xf>
    <xf numFmtId="41" fontId="3" fillId="0" borderId="6" xfId="1" applyFont="1" applyBorder="1" applyAlignment="1">
      <alignment vertical="top"/>
    </xf>
    <xf numFmtId="4" fontId="11" fillId="0" borderId="6" xfId="1" applyNumberFormat="1" applyFont="1" applyFill="1" applyBorder="1" applyAlignment="1">
      <alignment horizontal="center" vertical="top"/>
    </xf>
    <xf numFmtId="4" fontId="12" fillId="0" borderId="6" xfId="1" applyNumberFormat="1" applyFont="1" applyFill="1" applyBorder="1" applyAlignment="1">
      <alignment horizontal="center" vertical="top"/>
    </xf>
    <xf numFmtId="0" fontId="0" fillId="0" borderId="0" xfId="0" applyFill="1"/>
    <xf numFmtId="0" fontId="13" fillId="0" borderId="0" xfId="0" applyFont="1" applyFill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" fontId="12" fillId="0" borderId="1" xfId="1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4" fontId="15" fillId="0" borderId="6" xfId="1" applyNumberFormat="1" applyFont="1" applyFill="1" applyBorder="1" applyAlignment="1">
      <alignment horizontal="center" vertical="center" wrapText="1"/>
    </xf>
    <xf numFmtId="164" fontId="16" fillId="0" borderId="4" xfId="3" quotePrefix="1" applyNumberFormat="1" applyFont="1" applyFill="1" applyBorder="1" applyAlignment="1">
      <alignment horizontal="center" vertical="center" wrapText="1"/>
    </xf>
    <xf numFmtId="4" fontId="14" fillId="0" borderId="6" xfId="1" applyNumberFormat="1" applyFont="1" applyFill="1" applyBorder="1" applyAlignment="1">
      <alignment horizontal="center" vertical="top"/>
    </xf>
    <xf numFmtId="0" fontId="11" fillId="0" borderId="7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left" vertical="center" indent="2"/>
    </xf>
    <xf numFmtId="0" fontId="18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41" fontId="11" fillId="0" borderId="6" xfId="1" applyFont="1" applyFill="1" applyBorder="1" applyAlignment="1">
      <alignment horizontal="center" vertical="top"/>
    </xf>
    <xf numFmtId="41" fontId="11" fillId="0" borderId="6" xfId="1" applyFont="1" applyFill="1" applyBorder="1" applyAlignment="1">
      <alignment vertical="top"/>
    </xf>
    <xf numFmtId="41" fontId="12" fillId="0" borderId="6" xfId="1" applyFont="1" applyFill="1" applyBorder="1" applyAlignment="1">
      <alignment vertical="top"/>
    </xf>
    <xf numFmtId="0" fontId="11" fillId="0" borderId="4" xfId="0" applyFont="1" applyFill="1" applyBorder="1" applyAlignment="1">
      <alignment vertical="top" wrapText="1"/>
    </xf>
    <xf numFmtId="41" fontId="16" fillId="0" borderId="1" xfId="1" applyFont="1" applyFill="1" applyBorder="1" applyAlignment="1">
      <alignment vertical="top"/>
    </xf>
    <xf numFmtId="4" fontId="11" fillId="0" borderId="1" xfId="1" applyNumberFormat="1" applyFont="1" applyFill="1" applyBorder="1" applyAlignment="1">
      <alignment horizontal="center" vertical="top"/>
    </xf>
    <xf numFmtId="41" fontId="11" fillId="0" borderId="1" xfId="1" applyFont="1" applyFill="1" applyBorder="1" applyAlignment="1">
      <alignment horizontal="center" vertical="top"/>
    </xf>
    <xf numFmtId="41" fontId="16" fillId="0" borderId="1" xfId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 indent="2"/>
    </xf>
    <xf numFmtId="0" fontId="12" fillId="0" borderId="0" xfId="0" applyFont="1" applyFill="1" applyAlignment="1">
      <alignment vertical="top"/>
    </xf>
    <xf numFmtId="41" fontId="12" fillId="0" borderId="6" xfId="1" applyFont="1" applyFill="1" applyBorder="1" applyAlignment="1">
      <alignment horizontal="center" vertical="top"/>
    </xf>
    <xf numFmtId="4" fontId="12" fillId="0" borderId="3" xfId="1" applyNumberFormat="1" applyFont="1" applyFill="1" applyBorder="1" applyAlignment="1">
      <alignment horizontal="center" vertical="top"/>
    </xf>
    <xf numFmtId="41" fontId="14" fillId="0" borderId="1" xfId="1" applyFont="1" applyFill="1" applyBorder="1" applyAlignment="1">
      <alignment horizontal="center" vertical="top"/>
    </xf>
    <xf numFmtId="2" fontId="11" fillId="0" borderId="6" xfId="1" applyNumberFormat="1" applyFont="1" applyFill="1" applyBorder="1" applyAlignment="1">
      <alignment horizontal="center" vertical="top"/>
    </xf>
    <xf numFmtId="164" fontId="3" fillId="0" borderId="6" xfId="1" applyNumberFormat="1" applyFont="1" applyFill="1" applyBorder="1" applyAlignment="1">
      <alignment horizontal="center" vertical="top"/>
    </xf>
    <xf numFmtId="41" fontId="11" fillId="0" borderId="0" xfId="1" applyFont="1" applyFill="1" applyAlignment="1">
      <alignment vertical="top"/>
    </xf>
    <xf numFmtId="0" fontId="11" fillId="0" borderId="4" xfId="0" applyFont="1" applyFill="1" applyBorder="1" applyAlignment="1">
      <alignment horizontal="center" vertical="center"/>
    </xf>
    <xf numFmtId="0" fontId="20" fillId="0" borderId="0" xfId="0" applyFont="1" applyFill="1"/>
    <xf numFmtId="0" fontId="17" fillId="3" borderId="0" xfId="0" applyFont="1" applyFill="1" applyAlignment="1">
      <alignment horizontal="center" vertical="center"/>
    </xf>
    <xf numFmtId="0" fontId="0" fillId="0" borderId="0" xfId="0" applyFont="1" applyFill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" fontId="12" fillId="0" borderId="13" xfId="1" applyNumberFormat="1" applyFont="1" applyFill="1" applyBorder="1" applyAlignment="1">
      <alignment horizontal="center" vertical="top"/>
    </xf>
    <xf numFmtId="0" fontId="0" fillId="0" borderId="0" xfId="0" applyFont="1" applyFill="1" applyBorder="1"/>
    <xf numFmtId="41" fontId="3" fillId="0" borderId="14" xfId="1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vertical="top" wrapText="1"/>
    </xf>
    <xf numFmtId="0" fontId="10" fillId="0" borderId="0" xfId="1" applyNumberFormat="1" applyFont="1" applyAlignment="1">
      <alignment horizontal="center" vertical="top"/>
    </xf>
    <xf numFmtId="41" fontId="4" fillId="2" borderId="1" xfId="1" applyFont="1" applyFill="1" applyBorder="1" applyAlignment="1">
      <alignment horizontal="center" vertical="top"/>
    </xf>
    <xf numFmtId="41" fontId="4" fillId="2" borderId="4" xfId="1" applyFont="1" applyFill="1" applyBorder="1" applyAlignment="1">
      <alignment horizontal="center" vertical="center"/>
    </xf>
    <xf numFmtId="41" fontId="4" fillId="2" borderId="5" xfId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/>
    </xf>
    <xf numFmtId="41" fontId="4" fillId="2" borderId="2" xfId="1" applyFont="1" applyFill="1" applyBorder="1" applyAlignment="1">
      <alignment horizontal="center" vertical="center"/>
    </xf>
    <xf numFmtId="41" fontId="4" fillId="2" borderId="3" xfId="1" applyFont="1" applyFill="1" applyBorder="1" applyAlignment="1">
      <alignment horizontal="center" vertical="center"/>
    </xf>
    <xf numFmtId="41" fontId="5" fillId="2" borderId="8" xfId="1" applyFont="1" applyFill="1" applyBorder="1" applyAlignment="1">
      <alignment horizontal="center" vertical="center"/>
    </xf>
    <xf numFmtId="41" fontId="5" fillId="2" borderId="4" xfId="1" applyFont="1" applyFill="1" applyBorder="1" applyAlignment="1">
      <alignment horizontal="center" vertical="center"/>
    </xf>
    <xf numFmtId="41" fontId="5" fillId="2" borderId="5" xfId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41" fontId="19" fillId="0" borderId="3" xfId="1" applyFont="1" applyFill="1" applyBorder="1" applyAlignment="1">
      <alignment vertical="top"/>
    </xf>
    <xf numFmtId="0" fontId="18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vertical="top" wrapText="1"/>
    </xf>
    <xf numFmtId="164" fontId="3" fillId="6" borderId="11" xfId="1" applyNumberFormat="1" applyFont="1" applyFill="1" applyBorder="1" applyAlignment="1">
      <alignment vertical="top"/>
    </xf>
    <xf numFmtId="4" fontId="3" fillId="6" borderId="11" xfId="1" applyNumberFormat="1" applyFont="1" applyFill="1" applyBorder="1" applyAlignment="1">
      <alignment horizontal="center" vertical="top"/>
    </xf>
    <xf numFmtId="4" fontId="12" fillId="6" borderId="11" xfId="1" applyNumberFormat="1" applyFont="1" applyFill="1" applyBorder="1" applyAlignment="1">
      <alignment horizontal="center" vertical="top"/>
    </xf>
    <xf numFmtId="4" fontId="12" fillId="6" borderId="12" xfId="1" applyNumberFormat="1" applyFont="1" applyFill="1" applyBorder="1" applyAlignment="1">
      <alignment horizontal="center" vertical="top"/>
    </xf>
  </cellXfs>
  <cellStyles count="4">
    <cellStyle name="Comma [0]" xfId="1" builtinId="6"/>
    <cellStyle name="Comma [0] 2 5 2" xfId="3"/>
    <cellStyle name="Normal" xfId="0" builtinId="0"/>
    <cellStyle name="Normal 5 4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DASHBOARD%20BAPPENDA%20NTB%202019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3%20BAPPEND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BAPPENDA/RENBANG/DASHBOARD%202019-2023/e-REPORT%202022%20BAPP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Graph"/>
      <sheetName val="Obyek"/>
      <sheetName val="Target Obj"/>
      <sheetName val="Target_RPJMD"/>
      <sheetName val="TRW-Penda"/>
      <sheetName val="Analysis23"/>
      <sheetName val="TRW-Blj"/>
      <sheetName val="Blanja 13-18"/>
      <sheetName val="NeoINFO"/>
      <sheetName val="INFOTIK"/>
      <sheetName val="RKA-DPD Gab"/>
      <sheetName val="EvalKin"/>
      <sheetName val="InfoGrfk"/>
      <sheetName val="Authentic RPJMD-P"/>
      <sheetName val="SDGs"/>
      <sheetName val="ForeCast"/>
      <sheetName val="Project2545"/>
      <sheetName val="PDRB-ADHB"/>
      <sheetName val="PDRB-ADHK"/>
    </sheetNames>
    <sheetDataSet>
      <sheetData sheetId="0" refreshError="1">
        <row r="24">
          <cell r="B24">
            <v>2018</v>
          </cell>
        </row>
        <row r="29">
          <cell r="C29">
            <v>6526791187199.6064</v>
          </cell>
        </row>
        <row r="44">
          <cell r="C44">
            <v>2800453972961.085</v>
          </cell>
        </row>
        <row r="212">
          <cell r="C212">
            <v>1747602973503.6619</v>
          </cell>
        </row>
      </sheetData>
      <sheetData sheetId="1" refreshError="1"/>
      <sheetData sheetId="2" refreshError="1"/>
      <sheetData sheetId="3" refreshError="1"/>
      <sheetData sheetId="4" refreshError="1">
        <row r="6">
          <cell r="D6">
            <v>4941246974628.5303</v>
          </cell>
          <cell r="M6">
            <v>5670486399400.6152</v>
          </cell>
        </row>
        <row r="46">
          <cell r="H46">
            <v>38.650759073681932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63">
          <cell r="AA6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le"/>
      <sheetName val="Proyeksi"/>
      <sheetName val="Dokren"/>
      <sheetName val="Projection"/>
      <sheetName val="Renstra"/>
      <sheetName val="Renja23"/>
      <sheetName val="LRA23"/>
      <sheetName val="Budget"/>
      <sheetName val="Revenue"/>
      <sheetName val="Obj"/>
      <sheetName val="KurKin"/>
      <sheetName val="PK-IKI"/>
      <sheetName val="Lap RKPD23"/>
      <sheetName val="Lap_Trw"/>
      <sheetName val="Lap_AK23"/>
      <sheetName val="Lap_CapPK"/>
      <sheetName val="LKPJ_LPPD"/>
      <sheetName val="SPIP"/>
      <sheetName val="KK MR"/>
      <sheetName val="Satu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30">
          <cell r="N230">
            <v>2028352.2919999999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losf"/>
      <sheetName val="Schedulle"/>
      <sheetName val="Speedo"/>
      <sheetName val="Proyeksi"/>
      <sheetName val="Dokren"/>
      <sheetName val="Projection"/>
      <sheetName val="Renja22"/>
      <sheetName val="LRA22"/>
      <sheetName val="Budget"/>
      <sheetName val="Revenue"/>
      <sheetName val="Obj"/>
      <sheetName val="KurKin"/>
      <sheetName val="PK-IKI"/>
      <sheetName val="Lap RKPD22"/>
      <sheetName val="Lap_Trw"/>
      <sheetName val="Lap_AK21"/>
      <sheetName val="Lap_CapPK"/>
      <sheetName val="LKPJ_LPPD"/>
      <sheetName val="SPIP"/>
      <sheetName val="KK MR"/>
      <sheetName val="LRA2022"/>
      <sheetName val="Prj_P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20">
          <cell r="J220">
            <v>6043</v>
          </cell>
          <cell r="N220">
            <v>31913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6"/>
  <sheetViews>
    <sheetView topLeftCell="B1" zoomScale="85" zoomScaleNormal="85" workbookViewId="0">
      <pane xSplit="3" ySplit="7" topLeftCell="E47" activePane="bottomRight" state="frozen"/>
      <selection activeCell="B1" sqref="B1"/>
      <selection pane="topRight" activeCell="D1" sqref="D1"/>
      <selection pane="bottomLeft" activeCell="B7" sqref="B7"/>
      <selection pane="bottomRight" activeCell="C67" sqref="C67"/>
    </sheetView>
  </sheetViews>
  <sheetFormatPr defaultColWidth="9.109375" defaultRowHeight="14.4" x14ac:dyDescent="0.3"/>
  <cols>
    <col min="1" max="2" width="6.5546875" style="1" customWidth="1"/>
    <col min="3" max="3" width="54.88671875" style="1" customWidth="1"/>
    <col min="4" max="4" width="11.33203125" style="1" customWidth="1"/>
    <col min="5" max="5" width="12.5546875" style="1" customWidth="1"/>
    <col min="6" max="6" width="11.6640625" style="1" bestFit="1" customWidth="1"/>
    <col min="7" max="7" width="9.6640625" style="1" bestFit="1" customWidth="1"/>
    <col min="8" max="8" width="10" style="1" bestFit="1" customWidth="1"/>
    <col min="9" max="9" width="9.109375" style="1" bestFit="1" customWidth="1"/>
    <col min="10" max="10" width="9.21875" style="1" bestFit="1" customWidth="1"/>
    <col min="11" max="11" width="9.109375" style="1" bestFit="1" customWidth="1"/>
    <col min="12" max="12" width="10.21875" style="1" bestFit="1" customWidth="1"/>
    <col min="13" max="13" width="9.77734375" style="1" bestFit="1" customWidth="1"/>
    <col min="14" max="14" width="10.21875" style="1" bestFit="1" customWidth="1"/>
    <col min="15" max="15" width="8.109375" style="1" bestFit="1" customWidth="1"/>
    <col min="16" max="16" width="11.6640625" style="1" bestFit="1" customWidth="1"/>
    <col min="17" max="17" width="12.33203125" style="1" bestFit="1" customWidth="1"/>
    <col min="18" max="20" width="0" style="1" hidden="1" customWidth="1"/>
    <col min="21" max="16384" width="9.109375" style="1"/>
  </cols>
  <sheetData>
    <row r="1" spans="1:22" ht="20.3" x14ac:dyDescent="0.3">
      <c r="C1" s="13"/>
    </row>
    <row r="2" spans="1:22" ht="23.6" customHeight="1" x14ac:dyDescent="0.3">
      <c r="B2" s="131" t="s">
        <v>85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4" spans="1:22" x14ac:dyDescent="0.3">
      <c r="A4" s="135" t="s">
        <v>0</v>
      </c>
      <c r="B4" s="136" t="s">
        <v>0</v>
      </c>
      <c r="C4" s="135" t="s">
        <v>1</v>
      </c>
      <c r="D4" s="135" t="s">
        <v>2</v>
      </c>
      <c r="E4" s="132" t="s">
        <v>3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 t="s">
        <v>3</v>
      </c>
      <c r="S4" s="132"/>
      <c r="T4" s="132"/>
    </row>
    <row r="5" spans="1:22" x14ac:dyDescent="0.3">
      <c r="A5" s="135"/>
      <c r="B5" s="137"/>
      <c r="C5" s="135"/>
      <c r="D5" s="135"/>
      <c r="E5" s="138" t="s">
        <v>4</v>
      </c>
      <c r="F5" s="139"/>
      <c r="G5" s="140"/>
      <c r="H5" s="133" t="s">
        <v>7</v>
      </c>
      <c r="I5" s="133"/>
      <c r="J5" s="133"/>
      <c r="K5" s="133"/>
      <c r="L5" s="133"/>
      <c r="M5" s="133"/>
      <c r="N5" s="133"/>
      <c r="O5" s="133"/>
      <c r="P5" s="133"/>
      <c r="Q5" s="134"/>
      <c r="R5" s="2" t="s">
        <v>4</v>
      </c>
      <c r="S5" s="2" t="s">
        <v>5</v>
      </c>
      <c r="T5" s="2" t="s">
        <v>6</v>
      </c>
    </row>
    <row r="6" spans="1:22" x14ac:dyDescent="0.3">
      <c r="A6" s="3"/>
      <c r="B6" s="3"/>
      <c r="C6" s="3"/>
      <c r="D6" s="3"/>
      <c r="E6" s="5" t="s">
        <v>82</v>
      </c>
      <c r="F6" s="5" t="s">
        <v>8</v>
      </c>
      <c r="G6" s="5" t="s">
        <v>9</v>
      </c>
      <c r="H6" s="18" t="s">
        <v>10</v>
      </c>
      <c r="I6" s="6" t="s">
        <v>11</v>
      </c>
      <c r="J6" s="18" t="s">
        <v>12</v>
      </c>
      <c r="K6" s="6" t="s">
        <v>11</v>
      </c>
      <c r="L6" s="18" t="s">
        <v>13</v>
      </c>
      <c r="M6" s="6" t="s">
        <v>11</v>
      </c>
      <c r="N6" s="6" t="s">
        <v>14</v>
      </c>
      <c r="O6" s="6" t="s">
        <v>11</v>
      </c>
      <c r="P6" s="6" t="s">
        <v>15</v>
      </c>
      <c r="Q6" s="2" t="s">
        <v>6</v>
      </c>
      <c r="R6" s="4"/>
      <c r="S6" s="4"/>
      <c r="T6" s="4"/>
    </row>
    <row r="7" spans="1:22" x14ac:dyDescent="0.25">
      <c r="C7" s="121" t="s">
        <v>16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7"/>
      <c r="S7" s="7"/>
      <c r="T7" s="7"/>
    </row>
    <row r="8" spans="1:22" s="19" customFormat="1" x14ac:dyDescent="0.3">
      <c r="C8" s="20" t="s">
        <v>17</v>
      </c>
      <c r="D8" s="21" t="s">
        <v>18</v>
      </c>
      <c r="E8" s="22">
        <v>38.650759073681932</v>
      </c>
      <c r="F8" s="22">
        <v>50.078040065246931</v>
      </c>
      <c r="G8" s="22">
        <v>48.688652526849111</v>
      </c>
      <c r="H8" s="22">
        <v>40.057154194268996</v>
      </c>
      <c r="I8" s="22">
        <f>H8/$E8*100</f>
        <v>103.63872574379711</v>
      </c>
      <c r="J8" s="22">
        <v>62.939887120948853</v>
      </c>
      <c r="K8" s="22">
        <f>J8/$E8*100</f>
        <v>162.84256410323871</v>
      </c>
      <c r="L8" s="22">
        <v>53.929111292938714</v>
      </c>
      <c r="M8" s="22">
        <f>L8/$E8*100</f>
        <v>139.52924233682157</v>
      </c>
      <c r="N8" s="22"/>
      <c r="O8" s="22">
        <f>N8/$G8*100</f>
        <v>0</v>
      </c>
      <c r="P8" s="23"/>
      <c r="Q8" s="22">
        <f>P8/$E8*100</f>
        <v>0</v>
      </c>
      <c r="R8" s="24">
        <f>[1]Target_RPJMD!H46</f>
        <v>38.650759073681932</v>
      </c>
      <c r="S8" s="24"/>
      <c r="T8" s="24">
        <f>S8/R8*100</f>
        <v>0</v>
      </c>
    </row>
    <row r="9" spans="1:22" s="19" customFormat="1" x14ac:dyDescent="0.3">
      <c r="C9" s="25" t="s">
        <v>19</v>
      </c>
      <c r="D9" s="21" t="s">
        <v>18</v>
      </c>
      <c r="E9" s="22">
        <v>38.65</v>
      </c>
      <c r="F9" s="22">
        <v>38.65</v>
      </c>
      <c r="G9" s="22">
        <v>48.688652526849111</v>
      </c>
      <c r="H9" s="22">
        <f>H8</f>
        <v>40.057154194268996</v>
      </c>
      <c r="I9" s="22">
        <f>H9/$E9*100</f>
        <v>103.64076117534023</v>
      </c>
      <c r="J9" s="22">
        <f>J8</f>
        <v>62.939887120948853</v>
      </c>
      <c r="K9" s="22">
        <f>J9/$E9*100</f>
        <v>162.84576227929847</v>
      </c>
      <c r="L9" s="22">
        <v>53.929111292938714</v>
      </c>
      <c r="M9" s="22">
        <f>L9/$E9*100</f>
        <v>139.53198264667196</v>
      </c>
      <c r="N9" s="22"/>
      <c r="O9" s="22">
        <f>N9/$G9*100</f>
        <v>0</v>
      </c>
      <c r="P9" s="23"/>
      <c r="Q9" s="22">
        <f>P9/$E9*100</f>
        <v>0</v>
      </c>
      <c r="R9" s="24">
        <v>38.65</v>
      </c>
      <c r="S9" s="24"/>
      <c r="T9" s="24">
        <f>S9/R9*100</f>
        <v>0</v>
      </c>
    </row>
    <row r="10" spans="1:22" s="19" customFormat="1" x14ac:dyDescent="0.3">
      <c r="C10" s="26" t="s">
        <v>20</v>
      </c>
      <c r="D10" s="38" t="s">
        <v>21</v>
      </c>
      <c r="E10" s="27">
        <v>0.59553312050715501</v>
      </c>
      <c r="F10" s="27">
        <f>F24/(F23-F33)</f>
        <v>0.59669668308986445</v>
      </c>
      <c r="G10" s="27">
        <f>G24/(G23-G33)</f>
        <v>0.57718189461227598</v>
      </c>
      <c r="H10" s="27">
        <f>H24/(H23-H33)</f>
        <v>0.50255951759425777</v>
      </c>
      <c r="I10" s="39">
        <f>H10/$E10*100</f>
        <v>84.388172595048772</v>
      </c>
      <c r="J10" s="27">
        <f>J24/(J23-J33)</f>
        <v>0.59730490590457752</v>
      </c>
      <c r="K10" s="39">
        <f>J10/$E10*100</f>
        <v>100.29751248694845</v>
      </c>
      <c r="L10" s="27">
        <f>L24/(L23-L33)</f>
        <v>0.58454485581137805</v>
      </c>
      <c r="M10" s="39">
        <f>L10/$E10*100</f>
        <v>98.154886047912939</v>
      </c>
      <c r="N10" s="27" t="e">
        <f>N24/(N23-N33)</f>
        <v>#DIV/0!</v>
      </c>
      <c r="O10" s="39" t="e">
        <f>N10/$G10*100</f>
        <v>#DIV/0!</v>
      </c>
      <c r="P10" s="28">
        <v>0.53316992926679374</v>
      </c>
      <c r="Q10" s="39">
        <f>P10/$E10*100</f>
        <v>89.528174153059211</v>
      </c>
      <c r="R10" s="24"/>
      <c r="S10" s="24"/>
      <c r="T10" s="24"/>
    </row>
    <row r="11" spans="1:22" s="19" customFormat="1" x14ac:dyDescent="0.3">
      <c r="C11" s="40" t="s">
        <v>22</v>
      </c>
      <c r="D11" s="21" t="s">
        <v>23</v>
      </c>
      <c r="E11" s="41" t="str">
        <f t="shared" ref="E11:F11" si="0">IF(E10&lt;0.277,"Sangat Rendah",IF(AND(E10&gt;=0.277,E10&lt;0.564),"Rendah",IF(AND(E10&gt;=0.564,E10&lt;0.934),"Sedang", IF(AND(E10&gt;=0.934,E10&lt;1.92),"Tinggi",IF(E10&gt;1.92,"Sangat Tinggi","")))))</f>
        <v>Sedang</v>
      </c>
      <c r="F11" s="41" t="str">
        <f t="shared" si="0"/>
        <v>Sedang</v>
      </c>
      <c r="G11" s="41" t="str">
        <f>IF(G10&lt;0.277,"Sangat Rendah",IF(AND(G10&gt;=0.277,G10&lt;0.564),"Rendah",IF(AND(G10&gt;=0.564,G10&lt;0.934),"Sedang", IF(AND(G10&gt;=0.934,G10&lt;1.92),"Tinggi",IF(G10&gt;1.92,"Sangat Tinggi","")))))</f>
        <v>Sedang</v>
      </c>
      <c r="H11" s="42" t="str">
        <f>IF(H10&lt;0.277,"Sangat Rendah",IF(AND(H10&gt;=0.277,H10&lt;0.564),"Rendah",IF(AND(H10&gt;=0.564,H10&lt;0.934),"Sedang", IF(AND(H10&gt;=0.934,H10&lt;1.92),"Tinggi",IF(H10&gt;1.92,"Sangat Tinggi","")))))</f>
        <v>Rendah</v>
      </c>
      <c r="I11" s="23"/>
      <c r="J11" s="42" t="str">
        <f>IF(J10&lt;0.277,"Sangat Rendah",IF(AND(J10&gt;=0.277,J10&lt;0.564),"Rendah",IF(AND(J10&gt;=0.564,J10&lt;0.934),"Sedang", IF(AND(J10&gt;=0.934,J10&lt;1.92),"Tinggi",IF(J10&gt;1.92,"Sangat Tinggi","")))))</f>
        <v>Sedang</v>
      </c>
      <c r="K11" s="23"/>
      <c r="L11" s="42" t="str">
        <f>IF(L10&lt;0.277,"Sangat Rendah",IF(AND(L10&gt;=0.277,L10&lt;0.564),"Rendah",IF(AND(L10&gt;=0.564,L10&lt;0.934),"Sedang", IF(AND(L10&gt;=0.934,L10&lt;1.92),"Tinggi",IF(L10&gt;1.92,"Sangat Tinggi","")))))</f>
        <v>Sedang</v>
      </c>
      <c r="M11" s="23"/>
      <c r="N11" s="42" t="e">
        <f>IF(N10&lt;0.277,"Sangat Rendah",IF(AND(N10&gt;=0.277,N10&lt;0.564),"Rendah",IF(AND(N10&gt;=0.564,N10&lt;0.934),"Sedang", IF(AND(N10&gt;=0.934,N10&lt;1.92),"Tinggi",IF(N10&gt;1.92,"Sangat Tinggi","")))))</f>
        <v>#DIV/0!</v>
      </c>
      <c r="O11" s="23"/>
      <c r="P11" s="42" t="str">
        <f>IF(P10&lt;0.277,"Sangat Rendah",IF(AND(P10&gt;=0.277,P10&lt;0.564),"Rendah",IF(AND(P10&gt;=0.564,P10&lt;0.934),"Sedang", IF(AND(P10&gt;=0.934,P10&lt;1.92),"Tinggi",IF(P10&gt;1.92,"Sangat Tinggi","")))))</f>
        <v>Rendah</v>
      </c>
      <c r="Q11" s="23"/>
      <c r="R11" s="24"/>
      <c r="S11" s="24"/>
      <c r="T11" s="24"/>
    </row>
    <row r="12" spans="1:22" x14ac:dyDescent="0.25">
      <c r="C12" s="77" t="s">
        <v>24</v>
      </c>
      <c r="D12" s="9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7"/>
      <c r="S12" s="7"/>
      <c r="T12" s="7"/>
    </row>
    <row r="13" spans="1:22" s="19" customFormat="1" x14ac:dyDescent="0.3">
      <c r="C13" s="43" t="s">
        <v>25</v>
      </c>
      <c r="D13" s="44" t="s">
        <v>26</v>
      </c>
      <c r="E13" s="22">
        <v>6073.9744420211218</v>
      </c>
      <c r="F13" s="22">
        <v>5961.251891295</v>
      </c>
      <c r="G13" s="22">
        <v>6125.2442040400001</v>
      </c>
      <c r="H13" s="22">
        <v>1191.834830319</v>
      </c>
      <c r="I13" s="22">
        <f>H13/$E13*100</f>
        <v>19.621992843328719</v>
      </c>
      <c r="J13" s="22">
        <v>1304.2953479006401</v>
      </c>
      <c r="K13" s="22">
        <f>J13/$E13*100</f>
        <v>21.473507344338351</v>
      </c>
      <c r="L13" s="22">
        <v>1220.7586882968001</v>
      </c>
      <c r="M13" s="22">
        <f>L13/$E13*100</f>
        <v>20.098186120957585</v>
      </c>
      <c r="N13" s="22"/>
      <c r="O13" s="22">
        <f>N13/$G13*100</f>
        <v>0</v>
      </c>
      <c r="P13" s="23"/>
      <c r="Q13" s="22">
        <f>P13/E13*100</f>
        <v>0</v>
      </c>
      <c r="R13" s="24">
        <f>[1]Target_RPJMD!M6/1000000000</f>
        <v>5670.4863994006155</v>
      </c>
      <c r="S13" s="24"/>
      <c r="T13" s="24">
        <f t="shared" ref="T13:T21" si="1">S13/R13*100</f>
        <v>0</v>
      </c>
    </row>
    <row r="14" spans="1:22" s="19" customFormat="1" x14ac:dyDescent="0.3">
      <c r="C14" s="29" t="s">
        <v>27</v>
      </c>
      <c r="D14" s="30" t="s">
        <v>18</v>
      </c>
      <c r="E14" s="22">
        <v>63.46</v>
      </c>
      <c r="F14" s="22">
        <v>63.46</v>
      </c>
      <c r="G14" s="22">
        <v>94.88866483642019</v>
      </c>
      <c r="H14" s="22" t="e">
        <f>[1]Target_RPJMD!$U$46</f>
        <v>#REF!</v>
      </c>
      <c r="I14" s="22" t="e">
        <f>H14/$E14*100</f>
        <v>#REF!</v>
      </c>
      <c r="J14" s="22">
        <v>119.11498289306198</v>
      </c>
      <c r="K14" s="22">
        <f>J14/$E14*100</f>
        <v>187.70088700450989</v>
      </c>
      <c r="L14" s="22">
        <v>117.05680703457537</v>
      </c>
      <c r="M14" s="22">
        <f>L14/$E14*100</f>
        <v>184.45762217865644</v>
      </c>
      <c r="N14" s="22"/>
      <c r="O14" s="22">
        <f>N14/$G14*100</f>
        <v>0</v>
      </c>
      <c r="P14" s="23"/>
      <c r="Q14" s="22">
        <f>P14/E14*100</f>
        <v>0</v>
      </c>
      <c r="R14" s="24">
        <v>64.259050608310602</v>
      </c>
      <c r="S14" s="24"/>
      <c r="T14" s="24">
        <f t="shared" si="1"/>
        <v>0</v>
      </c>
    </row>
    <row r="15" spans="1:22" s="19" customFormat="1" x14ac:dyDescent="0.3">
      <c r="C15" s="29" t="s">
        <v>28</v>
      </c>
      <c r="D15" s="30" t="s">
        <v>18</v>
      </c>
      <c r="E15" s="22">
        <v>9.589200225620516</v>
      </c>
      <c r="F15" s="22">
        <v>9.589200225620516</v>
      </c>
      <c r="G15" s="22">
        <v>8.8870355542140658</v>
      </c>
      <c r="H15" s="22" t="e">
        <f>[1]Target_RPJMD!$U$48</f>
        <v>#REF!</v>
      </c>
      <c r="I15" s="22" t="e">
        <f>H15/$E15*100</f>
        <v>#REF!</v>
      </c>
      <c r="J15" s="22">
        <v>10.540784579895202</v>
      </c>
      <c r="K15" s="22">
        <f>J15/$E15*100</f>
        <v>109.92350072879107</v>
      </c>
      <c r="L15" s="22">
        <v>19.694277037784119</v>
      </c>
      <c r="M15" s="22">
        <f>L15/$E15*100</f>
        <v>205.37976655409449</v>
      </c>
      <c r="N15" s="22"/>
      <c r="O15" s="22">
        <f>N15/$G15*100</f>
        <v>0</v>
      </c>
      <c r="P15" s="23"/>
      <c r="Q15" s="22">
        <f>P15/E15*100</f>
        <v>0</v>
      </c>
      <c r="R15" s="24">
        <v>9.5591616672532354</v>
      </c>
      <c r="S15" s="24"/>
      <c r="T15" s="24">
        <f t="shared" si="1"/>
        <v>0</v>
      </c>
    </row>
    <row r="16" spans="1:22" s="19" customFormat="1" x14ac:dyDescent="0.3">
      <c r="C16" s="29" t="s">
        <v>29</v>
      </c>
      <c r="D16" s="30" t="s">
        <v>30</v>
      </c>
      <c r="E16" s="22">
        <v>97.5</v>
      </c>
      <c r="F16" s="22">
        <v>97.5</v>
      </c>
      <c r="G16" s="22">
        <v>97.5</v>
      </c>
      <c r="H16" s="22">
        <v>0</v>
      </c>
      <c r="I16" s="22">
        <f>H16/$E16*100</f>
        <v>0</v>
      </c>
      <c r="J16" s="22">
        <v>0</v>
      </c>
      <c r="K16" s="22">
        <f>J16/$E16*100</f>
        <v>0</v>
      </c>
      <c r="L16" s="22">
        <v>83.25</v>
      </c>
      <c r="M16" s="22">
        <f>L16/$E16*100</f>
        <v>85.384615384615387</v>
      </c>
      <c r="N16" s="22"/>
      <c r="O16" s="22">
        <f>N16/$G16*100</f>
        <v>0</v>
      </c>
      <c r="P16" s="23"/>
      <c r="Q16" s="22">
        <f>P16/E16*100</f>
        <v>0</v>
      </c>
      <c r="R16" s="24">
        <v>97.5</v>
      </c>
      <c r="S16" s="24"/>
      <c r="T16" s="24">
        <f t="shared" si="1"/>
        <v>0</v>
      </c>
    </row>
    <row r="17" spans="2:20" s="19" customFormat="1" x14ac:dyDescent="0.3">
      <c r="C17" s="31" t="s">
        <v>31</v>
      </c>
      <c r="D17" s="32" t="s">
        <v>18</v>
      </c>
      <c r="E17" s="22">
        <v>66.33</v>
      </c>
      <c r="F17" s="22">
        <v>66.86</v>
      </c>
      <c r="G17" s="22">
        <v>66.86</v>
      </c>
      <c r="H17" s="22">
        <v>11.449909706521703</v>
      </c>
      <c r="I17" s="22">
        <f>H17/$E17*100</f>
        <v>17.262037850929751</v>
      </c>
      <c r="J17" s="22">
        <v>31.837426038320327</v>
      </c>
      <c r="K17" s="22">
        <f>J17/$E17*100</f>
        <v>47.998531642273981</v>
      </c>
      <c r="L17" s="22">
        <v>52.023906005165721</v>
      </c>
      <c r="M17" s="22">
        <f>L17/$E17*100</f>
        <v>78.431940306295374</v>
      </c>
      <c r="N17" s="22"/>
      <c r="O17" s="22">
        <f>N17/$G17*100</f>
        <v>0</v>
      </c>
      <c r="P17" s="23"/>
      <c r="Q17" s="22">
        <f>P17/E17*100</f>
        <v>0</v>
      </c>
      <c r="R17" s="24">
        <v>66.33</v>
      </c>
      <c r="S17" s="24"/>
      <c r="T17" s="24">
        <f t="shared" si="1"/>
        <v>0</v>
      </c>
    </row>
    <row r="18" spans="2:20" x14ac:dyDescent="0.25">
      <c r="C18" s="77" t="s">
        <v>32</v>
      </c>
      <c r="D18" s="7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7"/>
      <c r="Q18" s="8"/>
      <c r="R18" s="7"/>
      <c r="S18" s="7"/>
      <c r="T18" s="7"/>
    </row>
    <row r="19" spans="2:20" s="19" customFormat="1" x14ac:dyDescent="0.25">
      <c r="C19" s="25" t="s">
        <v>33</v>
      </c>
      <c r="D19" s="33" t="s">
        <v>34</v>
      </c>
      <c r="E19" s="22">
        <v>85</v>
      </c>
      <c r="F19" s="22">
        <v>85</v>
      </c>
      <c r="G19" s="22">
        <v>85.5</v>
      </c>
      <c r="H19" s="22">
        <v>0</v>
      </c>
      <c r="I19" s="22">
        <f>H19/$E19*100</f>
        <v>0</v>
      </c>
      <c r="J19" s="22">
        <v>0</v>
      </c>
      <c r="K19" s="22">
        <f>J19/$E19*100</f>
        <v>0</v>
      </c>
      <c r="L19" s="22">
        <v>81.17</v>
      </c>
      <c r="M19" s="22">
        <f>L19/$E19*100</f>
        <v>95.494117647058829</v>
      </c>
      <c r="N19" s="22">
        <v>0</v>
      </c>
      <c r="O19" s="22">
        <f>N19/$G19*100</f>
        <v>0</v>
      </c>
      <c r="P19" s="23"/>
      <c r="Q19" s="22">
        <f>P19/E19*100</f>
        <v>0</v>
      </c>
      <c r="R19" s="24">
        <v>90.15</v>
      </c>
      <c r="S19" s="24"/>
      <c r="T19" s="24">
        <f t="shared" si="1"/>
        <v>0</v>
      </c>
    </row>
    <row r="20" spans="2:20" s="19" customFormat="1" x14ac:dyDescent="0.25">
      <c r="C20" s="25" t="s">
        <v>35</v>
      </c>
      <c r="D20" s="33" t="s">
        <v>36</v>
      </c>
      <c r="E20" s="22">
        <v>38.650759073681932</v>
      </c>
      <c r="F20" s="22">
        <v>50.078040065246931</v>
      </c>
      <c r="G20" s="22">
        <v>48.688652526849111</v>
      </c>
      <c r="H20" s="22">
        <v>40.186819867363496</v>
      </c>
      <c r="I20" s="22">
        <f>H20/$E20*100</f>
        <v>103.97420601948151</v>
      </c>
      <c r="J20" s="22">
        <v>54.36186121110461</v>
      </c>
      <c r="K20" s="22">
        <f>J20/$E20*100</f>
        <v>140.6488837838134</v>
      </c>
      <c r="L20" s="22">
        <v>53.929111292938714</v>
      </c>
      <c r="M20" s="22">
        <f>L20/$E20*100</f>
        <v>139.52924233682157</v>
      </c>
      <c r="N20" s="22">
        <v>0</v>
      </c>
      <c r="O20" s="22">
        <f>N20/$G20*100</f>
        <v>0</v>
      </c>
      <c r="P20" s="23"/>
      <c r="Q20" s="22">
        <f>P20/E20*100</f>
        <v>0</v>
      </c>
      <c r="R20" s="24">
        <f>R8</f>
        <v>38.650759073681932</v>
      </c>
      <c r="S20" s="24">
        <f>S8</f>
        <v>0</v>
      </c>
      <c r="T20" s="24">
        <f t="shared" si="1"/>
        <v>0</v>
      </c>
    </row>
    <row r="21" spans="2:20" s="19" customFormat="1" x14ac:dyDescent="0.25">
      <c r="C21" s="25" t="s">
        <v>37</v>
      </c>
      <c r="D21" s="33" t="s">
        <v>36</v>
      </c>
      <c r="E21" s="22">
        <v>54.263422474609591</v>
      </c>
      <c r="F21" s="22">
        <v>59.669668308986445</v>
      </c>
      <c r="G21" s="22">
        <v>57.718189461227595</v>
      </c>
      <c r="H21" s="22">
        <v>50.255951759425777</v>
      </c>
      <c r="I21" s="22">
        <f>H21/$E21*100</f>
        <v>92.614784448844972</v>
      </c>
      <c r="J21" s="22">
        <v>59.730490590457755</v>
      </c>
      <c r="K21" s="22">
        <f>J21/$E21*100</f>
        <v>110.07505215581685</v>
      </c>
      <c r="L21" s="22">
        <v>58.454485581137803</v>
      </c>
      <c r="M21" s="22">
        <f>L21/$E21*100</f>
        <v>107.72355099512798</v>
      </c>
      <c r="N21" s="22">
        <v>0</v>
      </c>
      <c r="O21" s="22">
        <f>N21/$G21*100</f>
        <v>0</v>
      </c>
      <c r="P21" s="23"/>
      <c r="Q21" s="22">
        <f>P21/E21*100</f>
        <v>0</v>
      </c>
      <c r="R21" s="24">
        <f>[1]Dashboard!$C44/([1]Dashboard!$C29-[1]Dashboard!$C212)*100</f>
        <v>58.596854690419853</v>
      </c>
      <c r="S21" s="24"/>
      <c r="T21" s="24">
        <f t="shared" si="1"/>
        <v>0</v>
      </c>
    </row>
    <row r="22" spans="2:20" x14ac:dyDescent="0.25">
      <c r="C22" s="77" t="s">
        <v>38</v>
      </c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1"/>
      <c r="S22" s="11"/>
      <c r="T22" s="11"/>
    </row>
    <row r="23" spans="2:20" s="19" customFormat="1" x14ac:dyDescent="0.3">
      <c r="B23" s="46">
        <v>1</v>
      </c>
      <c r="C23" s="47" t="s">
        <v>39</v>
      </c>
      <c r="D23" s="47" t="s">
        <v>40</v>
      </c>
      <c r="E23" s="14">
        <v>6073.9744420211218</v>
      </c>
      <c r="F23" s="14">
        <v>5961.251891295</v>
      </c>
      <c r="G23" s="14">
        <v>6125.2442040400001</v>
      </c>
      <c r="H23" s="22">
        <v>1194.41854289099</v>
      </c>
      <c r="I23" s="22">
        <f>H23/$E23*100</f>
        <v>19.664530272431406</v>
      </c>
      <c r="J23" s="22">
        <v>1304.2953479006401</v>
      </c>
      <c r="K23" s="22">
        <f>J23/$E23*100</f>
        <v>21.473507344338351</v>
      </c>
      <c r="L23" s="22">
        <v>1220.7586882968001</v>
      </c>
      <c r="M23" s="22">
        <f>L23/$E23*100</f>
        <v>20.098186120957585</v>
      </c>
      <c r="N23" s="22"/>
      <c r="O23" s="22">
        <f>N23/$G23*100</f>
        <v>0</v>
      </c>
      <c r="P23" s="23"/>
      <c r="Q23" s="22">
        <f>P23/$E23*100</f>
        <v>0</v>
      </c>
    </row>
    <row r="24" spans="2:20" ht="15.05" thickBot="1" x14ac:dyDescent="0.35">
      <c r="B24" s="45">
        <v>2</v>
      </c>
      <c r="C24" s="47" t="s">
        <v>41</v>
      </c>
      <c r="D24" s="47" t="s">
        <v>40</v>
      </c>
      <c r="E24" s="14">
        <v>2347.6372277826008</v>
      </c>
      <c r="F24" s="14">
        <v>2985.2781105130007</v>
      </c>
      <c r="G24" s="14">
        <v>2982.2988669259998</v>
      </c>
      <c r="H24" s="22">
        <v>479.99882829399002</v>
      </c>
      <c r="I24" s="22">
        <f>H24/$E24*100</f>
        <v>20.446039218221134</v>
      </c>
      <c r="J24" s="22">
        <v>709.03922680864002</v>
      </c>
      <c r="K24" s="22">
        <f>J24/$E24*100</f>
        <v>30.202248389047075</v>
      </c>
      <c r="L24" s="22">
        <v>658.34431162980002</v>
      </c>
      <c r="M24" s="22">
        <f>L24/$E24*100</f>
        <v>28.042846818016336</v>
      </c>
      <c r="N24" s="22"/>
      <c r="O24" s="22">
        <f>N24/$G24*100</f>
        <v>0</v>
      </c>
      <c r="P24" s="23"/>
      <c r="Q24" s="22">
        <f>P24/$E24*100</f>
        <v>0</v>
      </c>
    </row>
    <row r="25" spans="2:20" ht="15.05" thickBot="1" x14ac:dyDescent="0.35">
      <c r="B25" s="45">
        <v>3</v>
      </c>
      <c r="C25" s="71" t="s">
        <v>42</v>
      </c>
      <c r="D25" s="72" t="s">
        <v>40</v>
      </c>
      <c r="E25" s="73">
        <v>1838.4416604563951</v>
      </c>
      <c r="F25" s="73">
        <v>2032.2130000000004</v>
      </c>
      <c r="G25" s="73">
        <v>1996.213</v>
      </c>
      <c r="H25" s="70">
        <v>332.67896632100002</v>
      </c>
      <c r="I25" s="70">
        <f t="shared" ref="I25:I53" si="2">H25/$E25*100</f>
        <v>18.095704284595691</v>
      </c>
      <c r="J25" s="70">
        <v>505.736316429</v>
      </c>
      <c r="K25" s="70">
        <f t="shared" ref="K25:K53" si="3">J25/$E25*100</f>
        <v>27.508967366603866</v>
      </c>
      <c r="L25" s="70">
        <v>469.637848615</v>
      </c>
      <c r="M25" s="70">
        <f t="shared" ref="M25:M53" si="4">L25/$E25*100</f>
        <v>25.545431150554538</v>
      </c>
      <c r="N25" s="70"/>
      <c r="O25" s="70">
        <f t="shared" ref="O25:O53" si="5">N25/$G25*100</f>
        <v>0</v>
      </c>
      <c r="P25" s="70"/>
      <c r="Q25" s="74">
        <f t="shared" ref="Q25:Q53" si="6">P25/$E25*100</f>
        <v>0</v>
      </c>
    </row>
    <row r="26" spans="2:20" x14ac:dyDescent="0.3">
      <c r="B26" s="45">
        <v>4</v>
      </c>
      <c r="C26" s="47" t="s">
        <v>43</v>
      </c>
      <c r="D26" s="47" t="s">
        <v>40</v>
      </c>
      <c r="E26" s="14">
        <v>48.782899999999998</v>
      </c>
      <c r="F26" s="14">
        <v>36.197370999999997</v>
      </c>
      <c r="G26" s="14">
        <v>24.909327000000001</v>
      </c>
      <c r="H26" s="22">
        <v>2.4677618419999998</v>
      </c>
      <c r="I26" s="22">
        <f t="shared" si="2"/>
        <v>5.05866162528263</v>
      </c>
      <c r="J26" s="22">
        <v>3.0544315000000002</v>
      </c>
      <c r="K26" s="22">
        <f t="shared" si="3"/>
        <v>6.2612749549534792</v>
      </c>
      <c r="L26" s="22">
        <v>2.1146278031300003</v>
      </c>
      <c r="M26" s="22">
        <f t="shared" si="4"/>
        <v>4.3347726419093586</v>
      </c>
      <c r="N26" s="22"/>
      <c r="O26" s="22">
        <f t="shared" si="5"/>
        <v>0</v>
      </c>
      <c r="P26" s="23"/>
      <c r="Q26" s="22">
        <f t="shared" si="6"/>
        <v>0</v>
      </c>
    </row>
    <row r="27" spans="2:20" x14ac:dyDescent="0.3">
      <c r="B27" s="45">
        <v>5</v>
      </c>
      <c r="C27" s="47" t="s">
        <v>44</v>
      </c>
      <c r="D27" s="47" t="s">
        <v>40</v>
      </c>
      <c r="E27" s="14">
        <v>63.626648991690239</v>
      </c>
      <c r="F27" s="14">
        <v>67.264976000000004</v>
      </c>
      <c r="G27" s="14">
        <v>69.185855180999994</v>
      </c>
      <c r="H27" s="22">
        <v>0</v>
      </c>
      <c r="I27" s="22">
        <f t="shared" si="2"/>
        <v>0</v>
      </c>
      <c r="J27" s="22">
        <v>60.472427357999997</v>
      </c>
      <c r="K27" s="22">
        <f t="shared" si="3"/>
        <v>95.04260921535851</v>
      </c>
      <c r="L27" s="22">
        <v>7.713427824</v>
      </c>
      <c r="M27" s="22">
        <f t="shared" si="4"/>
        <v>12.122951540332398</v>
      </c>
      <c r="N27" s="22"/>
      <c r="O27" s="22">
        <f t="shared" si="5"/>
        <v>0</v>
      </c>
      <c r="P27" s="23"/>
      <c r="Q27" s="22">
        <f t="shared" si="6"/>
        <v>0</v>
      </c>
    </row>
    <row r="28" spans="2:20" x14ac:dyDescent="0.3">
      <c r="B28" s="45">
        <v>6</v>
      </c>
      <c r="C28" s="47" t="s">
        <v>45</v>
      </c>
      <c r="D28" s="47" t="s">
        <v>40</v>
      </c>
      <c r="E28" s="14">
        <v>396.78601833451563</v>
      </c>
      <c r="F28" s="14">
        <v>849.60276351300001</v>
      </c>
      <c r="G28" s="14">
        <v>891.99068474499995</v>
      </c>
      <c r="H28" s="22">
        <v>144.85210013098998</v>
      </c>
      <c r="I28" s="22">
        <f t="shared" si="2"/>
        <v>36.506351896923576</v>
      </c>
      <c r="J28" s="22">
        <v>139.77605152163997</v>
      </c>
      <c r="K28" s="22">
        <f t="shared" si="3"/>
        <v>35.227060698444255</v>
      </c>
      <c r="L28" s="22">
        <v>178.87840738766999</v>
      </c>
      <c r="M28" s="22">
        <f t="shared" si="4"/>
        <v>45.081832303088923</v>
      </c>
      <c r="N28" s="22"/>
      <c r="O28" s="22">
        <f t="shared" si="5"/>
        <v>0</v>
      </c>
      <c r="P28" s="23"/>
      <c r="Q28" s="22">
        <f t="shared" si="6"/>
        <v>0</v>
      </c>
    </row>
    <row r="29" spans="2:20" x14ac:dyDescent="0.3">
      <c r="B29" s="45">
        <v>7</v>
      </c>
      <c r="C29" s="47" t="s">
        <v>46</v>
      </c>
      <c r="D29" s="47" t="s">
        <v>40</v>
      </c>
      <c r="E29" s="14">
        <v>3679.0978124173816</v>
      </c>
      <c r="F29" s="14">
        <v>2975.0813697819999</v>
      </c>
      <c r="G29" s="14">
        <v>3142.9351038459999</v>
      </c>
      <c r="H29" s="22">
        <v>714.40948132899996</v>
      </c>
      <c r="I29" s="22">
        <f t="shared" si="2"/>
        <v>19.418061648640737</v>
      </c>
      <c r="J29" s="22">
        <v>595.25612109199994</v>
      </c>
      <c r="K29" s="22">
        <f t="shared" si="3"/>
        <v>16.179404610634201</v>
      </c>
      <c r="L29" s="22">
        <v>562.41437666700006</v>
      </c>
      <c r="M29" s="22">
        <f t="shared" si="4"/>
        <v>15.286747059803258</v>
      </c>
      <c r="N29" s="22"/>
      <c r="O29" s="22">
        <f t="shared" si="5"/>
        <v>0</v>
      </c>
      <c r="P29" s="23"/>
      <c r="Q29" s="22">
        <f t="shared" si="6"/>
        <v>0</v>
      </c>
    </row>
    <row r="30" spans="2:20" x14ac:dyDescent="0.3">
      <c r="B30" s="45">
        <v>8</v>
      </c>
      <c r="C30" s="47" t="s">
        <v>47</v>
      </c>
      <c r="D30" s="47" t="s">
        <v>40</v>
      </c>
      <c r="E30" s="14">
        <v>3606.1560429584019</v>
      </c>
      <c r="F30" s="14">
        <v>2973.4192837820001</v>
      </c>
      <c r="G30" s="14">
        <v>3139.605372471</v>
      </c>
      <c r="H30" s="22">
        <v>714.40948132899996</v>
      </c>
      <c r="I30" s="22">
        <f t="shared" si="2"/>
        <v>19.810831057186199</v>
      </c>
      <c r="J30" s="22">
        <v>595.25612109199994</v>
      </c>
      <c r="K30" s="22">
        <f t="shared" si="3"/>
        <v>16.506665657309338</v>
      </c>
      <c r="L30" s="22">
        <v>562.41437666700006</v>
      </c>
      <c r="M30" s="22">
        <f t="shared" si="4"/>
        <v>15.595952309529265</v>
      </c>
      <c r="N30" s="22"/>
      <c r="O30" s="22">
        <f t="shared" si="5"/>
        <v>0</v>
      </c>
      <c r="P30" s="23"/>
      <c r="Q30" s="22">
        <f t="shared" si="6"/>
        <v>0</v>
      </c>
    </row>
    <row r="31" spans="2:20" x14ac:dyDescent="0.3">
      <c r="B31" s="45">
        <v>9</v>
      </c>
      <c r="C31" s="47" t="s">
        <v>48</v>
      </c>
      <c r="D31" s="47" t="s">
        <v>40</v>
      </c>
      <c r="E31" s="14">
        <v>274.15610521039002</v>
      </c>
      <c r="F31" s="14">
        <v>414.68248599999998</v>
      </c>
      <c r="G31" s="14">
        <v>580.86857468899996</v>
      </c>
      <c r="H31" s="22">
        <v>77.496021400000004</v>
      </c>
      <c r="I31" s="22">
        <f t="shared" si="2"/>
        <v>28.267114949174239</v>
      </c>
      <c r="J31" s="22">
        <v>126.128535656</v>
      </c>
      <c r="K31" s="22">
        <f t="shared" si="3"/>
        <v>46.006101363020072</v>
      </c>
      <c r="L31" s="22">
        <v>60.724444750000004</v>
      </c>
      <c r="M31" s="22">
        <f t="shared" si="4"/>
        <v>22.149586894444493</v>
      </c>
      <c r="N31" s="22"/>
      <c r="O31" s="22">
        <f t="shared" si="5"/>
        <v>0</v>
      </c>
      <c r="P31" s="23"/>
      <c r="Q31" s="22">
        <f t="shared" si="6"/>
        <v>0</v>
      </c>
    </row>
    <row r="32" spans="2:20" x14ac:dyDescent="0.3">
      <c r="B32" s="45">
        <v>10</v>
      </c>
      <c r="C32" s="47" t="s">
        <v>49</v>
      </c>
      <c r="D32" s="47" t="s">
        <v>40</v>
      </c>
      <c r="E32" s="14">
        <v>1584.3969642443501</v>
      </c>
      <c r="F32" s="14">
        <v>1600.492624</v>
      </c>
      <c r="G32" s="14">
        <v>1600.492624</v>
      </c>
      <c r="H32" s="22">
        <v>397.60334</v>
      </c>
      <c r="I32" s="22">
        <f t="shared" si="2"/>
        <v>25.094931950316496</v>
      </c>
      <c r="J32" s="22">
        <v>351.89636474999998</v>
      </c>
      <c r="K32" s="22">
        <f t="shared" si="3"/>
        <v>22.210113544229788</v>
      </c>
      <c r="L32" s="22">
        <v>407.18238600000001</v>
      </c>
      <c r="M32" s="22">
        <f t="shared" si="4"/>
        <v>25.699518188246369</v>
      </c>
      <c r="N32" s="22"/>
      <c r="O32" s="22">
        <f t="shared" si="5"/>
        <v>0</v>
      </c>
      <c r="P32" s="23"/>
      <c r="Q32" s="22">
        <f t="shared" si="6"/>
        <v>0</v>
      </c>
    </row>
    <row r="33" spans="2:17" x14ac:dyDescent="0.3">
      <c r="B33" s="45">
        <v>11</v>
      </c>
      <c r="C33" s="47" t="s">
        <v>50</v>
      </c>
      <c r="D33" s="47" t="s">
        <v>40</v>
      </c>
      <c r="E33" s="14">
        <v>1747.6029735036618</v>
      </c>
      <c r="F33" s="14">
        <v>958.24417378199996</v>
      </c>
      <c r="G33" s="14">
        <v>958.24417378199996</v>
      </c>
      <c r="H33" s="22">
        <v>239.310119929</v>
      </c>
      <c r="I33" s="22">
        <f t="shared" si="2"/>
        <v>13.693620550966553</v>
      </c>
      <c r="J33" s="22">
        <v>117.231220686</v>
      </c>
      <c r="K33" s="22">
        <f t="shared" si="3"/>
        <v>6.7081151991273122</v>
      </c>
      <c r="L33" s="22">
        <v>94.507545917000002</v>
      </c>
      <c r="M33" s="22">
        <f t="shared" si="4"/>
        <v>5.4078384707441662</v>
      </c>
      <c r="N33" s="22"/>
      <c r="O33" s="22">
        <f t="shared" si="5"/>
        <v>0</v>
      </c>
      <c r="P33" s="23"/>
      <c r="Q33" s="22">
        <f t="shared" si="6"/>
        <v>0</v>
      </c>
    </row>
    <row r="34" spans="2:17" x14ac:dyDescent="0.3">
      <c r="B34" s="45">
        <v>12</v>
      </c>
      <c r="C34" s="47" t="s">
        <v>83</v>
      </c>
      <c r="D34" s="47" t="s">
        <v>40</v>
      </c>
      <c r="E34" s="14">
        <v>71.214382356270008</v>
      </c>
      <c r="F34" s="14">
        <v>0</v>
      </c>
      <c r="G34" s="14">
        <v>0</v>
      </c>
      <c r="H34" s="22">
        <v>0</v>
      </c>
      <c r="I34" s="22">
        <f t="shared" ref="I34" si="7">H34/$E34*100</f>
        <v>0</v>
      </c>
      <c r="J34" s="22">
        <v>0</v>
      </c>
      <c r="K34" s="22">
        <f t="shared" ref="K34" si="8">J34/$E34*100</f>
        <v>0</v>
      </c>
      <c r="L34" s="22">
        <v>0</v>
      </c>
      <c r="M34" s="22">
        <f t="shared" ref="M34" si="9">L34/$E34*100</f>
        <v>0</v>
      </c>
      <c r="N34" s="22"/>
      <c r="O34" s="22" t="e">
        <f t="shared" ref="O34" si="10">N34/$G34*100</f>
        <v>#DIV/0!</v>
      </c>
      <c r="P34" s="23"/>
      <c r="Q34" s="22">
        <f t="shared" ref="Q34" si="11">P34/$E34*100</f>
        <v>0</v>
      </c>
    </row>
    <row r="35" spans="2:17" x14ac:dyDescent="0.3">
      <c r="B35" s="45">
        <v>13</v>
      </c>
      <c r="C35" s="47" t="s">
        <v>84</v>
      </c>
      <c r="D35" s="47" t="s">
        <v>40</v>
      </c>
      <c r="E35" s="14">
        <v>1.7273871027100001</v>
      </c>
      <c r="F35" s="14">
        <v>1.662086</v>
      </c>
      <c r="G35" s="14">
        <v>3.3297313750000002</v>
      </c>
      <c r="H35" s="22">
        <v>0</v>
      </c>
      <c r="I35" s="22">
        <f t="shared" ref="I35" si="12">H35/$E35*100</f>
        <v>0</v>
      </c>
      <c r="J35" s="22">
        <v>0</v>
      </c>
      <c r="K35" s="22">
        <f t="shared" ref="K35" si="13">J35/$E35*100</f>
        <v>0</v>
      </c>
      <c r="L35" s="22">
        <v>0</v>
      </c>
      <c r="M35" s="22">
        <f t="shared" ref="M35" si="14">L35/$E35*100</f>
        <v>0</v>
      </c>
      <c r="N35" s="22"/>
      <c r="O35" s="22">
        <f t="shared" ref="O35" si="15">N35/$G35*100</f>
        <v>0</v>
      </c>
      <c r="P35" s="23"/>
      <c r="Q35" s="22">
        <f t="shared" ref="Q35" si="16">P35/$E35*100</f>
        <v>0</v>
      </c>
    </row>
    <row r="36" spans="2:17" x14ac:dyDescent="0.3">
      <c r="B36" s="45">
        <v>14</v>
      </c>
      <c r="C36" s="47" t="s">
        <v>51</v>
      </c>
      <c r="D36" s="47" t="s">
        <v>40</v>
      </c>
      <c r="E36" s="14">
        <v>47.23940182114</v>
      </c>
      <c r="F36" s="14">
        <v>0.89241099999999995</v>
      </c>
      <c r="G36" s="14">
        <v>1.0233268E-2</v>
      </c>
      <c r="H36" s="22">
        <v>1.0233268E-2</v>
      </c>
      <c r="I36" s="22">
        <f t="shared" si="2"/>
        <v>2.1662568968899461E-2</v>
      </c>
      <c r="J36" s="22">
        <v>0</v>
      </c>
      <c r="K36" s="22">
        <f t="shared" si="3"/>
        <v>0</v>
      </c>
      <c r="L36" s="22">
        <v>0</v>
      </c>
      <c r="M36" s="22">
        <f t="shared" si="4"/>
        <v>0</v>
      </c>
      <c r="N36" s="22"/>
      <c r="O36" s="22">
        <f t="shared" si="5"/>
        <v>0</v>
      </c>
      <c r="P36" s="23"/>
      <c r="Q36" s="22">
        <f t="shared" si="6"/>
        <v>0</v>
      </c>
    </row>
    <row r="37" spans="2:17" s="19" customFormat="1" x14ac:dyDescent="0.3">
      <c r="B37" s="46">
        <v>15</v>
      </c>
      <c r="C37" s="34" t="s">
        <v>52</v>
      </c>
      <c r="D37" s="34" t="s">
        <v>18</v>
      </c>
      <c r="E37" s="14">
        <v>38.65075907368194</v>
      </c>
      <c r="F37" s="14">
        <v>50.078040065246931</v>
      </c>
      <c r="G37" s="14">
        <v>48.688652526849104</v>
      </c>
      <c r="H37" s="22">
        <v>40.186819867363496</v>
      </c>
      <c r="I37" s="22">
        <f t="shared" si="2"/>
        <v>103.97420601948149</v>
      </c>
      <c r="J37" s="22">
        <v>54.36186121110461</v>
      </c>
      <c r="K37" s="22">
        <f t="shared" si="3"/>
        <v>140.64888378381337</v>
      </c>
      <c r="L37" s="22">
        <v>53.9291112929387</v>
      </c>
      <c r="M37" s="22">
        <f t="shared" si="4"/>
        <v>139.52924233682151</v>
      </c>
      <c r="N37" s="22"/>
      <c r="O37" s="22">
        <f t="shared" si="5"/>
        <v>0</v>
      </c>
      <c r="P37" s="23"/>
      <c r="Q37" s="22">
        <f t="shared" si="6"/>
        <v>0</v>
      </c>
    </row>
    <row r="38" spans="2:17" s="19" customFormat="1" x14ac:dyDescent="0.3">
      <c r="B38" s="46">
        <v>16</v>
      </c>
      <c r="C38" s="35" t="s">
        <v>53</v>
      </c>
      <c r="D38" s="35" t="s">
        <v>18</v>
      </c>
      <c r="E38" s="14">
        <v>60.571506310012694</v>
      </c>
      <c r="F38" s="14">
        <v>49.906989740299409</v>
      </c>
      <c r="G38" s="14">
        <v>51.311180406048592</v>
      </c>
      <c r="H38" s="22">
        <v>59.812323375341414</v>
      </c>
      <c r="I38" s="22">
        <f t="shared" si="2"/>
        <v>98.746633556072254</v>
      </c>
      <c r="J38" s="22">
        <v>45.638138788895375</v>
      </c>
      <c r="K38" s="22">
        <f t="shared" si="3"/>
        <v>75.345887149171361</v>
      </c>
      <c r="L38" s="22">
        <v>46.0708887070613</v>
      </c>
      <c r="M38" s="22">
        <f t="shared" si="4"/>
        <v>76.060331851852283</v>
      </c>
      <c r="N38" s="22"/>
      <c r="O38" s="22">
        <f t="shared" si="5"/>
        <v>0</v>
      </c>
      <c r="P38" s="23"/>
      <c r="Q38" s="22">
        <f t="shared" si="6"/>
        <v>0</v>
      </c>
    </row>
    <row r="39" spans="2:17" s="19" customFormat="1" x14ac:dyDescent="0.3">
      <c r="B39" s="46">
        <v>17</v>
      </c>
      <c r="C39" s="47" t="s">
        <v>54</v>
      </c>
      <c r="D39" s="35" t="s">
        <v>18</v>
      </c>
      <c r="E39" s="14">
        <v>0.77773461630538299</v>
      </c>
      <c r="F39" s="14">
        <v>1.4970194453670971E-2</v>
      </c>
      <c r="G39" s="14">
        <v>1.6706710229202762E-4</v>
      </c>
      <c r="H39" s="22">
        <v>8.5675729507943114E-4</v>
      </c>
      <c r="I39" s="22">
        <f t="shared" si="2"/>
        <v>0.11016062254621561</v>
      </c>
      <c r="J39" s="22">
        <v>0</v>
      </c>
      <c r="K39" s="22">
        <f t="shared" si="3"/>
        <v>0</v>
      </c>
      <c r="L39" s="22">
        <v>0</v>
      </c>
      <c r="M39" s="22">
        <f t="shared" si="4"/>
        <v>0</v>
      </c>
      <c r="N39" s="22"/>
      <c r="O39" s="22">
        <f t="shared" si="5"/>
        <v>0</v>
      </c>
      <c r="P39" s="23"/>
      <c r="Q39" s="22">
        <f t="shared" si="6"/>
        <v>0</v>
      </c>
    </row>
    <row r="40" spans="2:17" s="19" customFormat="1" x14ac:dyDescent="0.25">
      <c r="B40" s="46">
        <v>18</v>
      </c>
      <c r="C40" s="48" t="s">
        <v>55</v>
      </c>
      <c r="D40" s="36" t="s">
        <v>18</v>
      </c>
      <c r="E40" s="14">
        <v>78.310295930723811</v>
      </c>
      <c r="F40" s="14">
        <v>68.074495064407174</v>
      </c>
      <c r="G40" s="14">
        <v>66.935377340554524</v>
      </c>
      <c r="H40" s="22">
        <v>69.308287168826283</v>
      </c>
      <c r="I40" s="22">
        <f t="shared" si="2"/>
        <v>88.504693214464368</v>
      </c>
      <c r="J40" s="22">
        <v>71.326986901035212</v>
      </c>
      <c r="K40" s="22">
        <f t="shared" si="3"/>
        <v>91.082514825552067</v>
      </c>
      <c r="L40" s="22">
        <v>71.336205131379131</v>
      </c>
      <c r="M40" s="22">
        <f t="shared" si="4"/>
        <v>91.094286241091183</v>
      </c>
      <c r="N40" s="22"/>
      <c r="O40" s="22">
        <f t="shared" si="5"/>
        <v>0</v>
      </c>
      <c r="P40" s="23"/>
      <c r="Q40" s="22">
        <f t="shared" si="6"/>
        <v>0</v>
      </c>
    </row>
    <row r="41" spans="2:17" s="19" customFormat="1" x14ac:dyDescent="0.25">
      <c r="B41" s="46">
        <v>19</v>
      </c>
      <c r="C41" s="48" t="s">
        <v>56</v>
      </c>
      <c r="D41" s="36" t="s">
        <v>18</v>
      </c>
      <c r="E41" s="14">
        <v>2.0779573361117896</v>
      </c>
      <c r="F41" s="14">
        <v>1.2125292739904796</v>
      </c>
      <c r="G41" s="14">
        <v>0.8352391263077954</v>
      </c>
      <c r="H41" s="22">
        <v>0.51411830540730885</v>
      </c>
      <c r="I41" s="22">
        <f t="shared" si="2"/>
        <v>24.741523633459739</v>
      </c>
      <c r="J41" s="22">
        <v>0.43078455810518212</v>
      </c>
      <c r="K41" s="22">
        <f t="shared" si="3"/>
        <v>20.731155092493527</v>
      </c>
      <c r="L41" s="22">
        <v>0.32120393018890353</v>
      </c>
      <c r="M41" s="22">
        <f t="shared" si="4"/>
        <v>15.457676854421399</v>
      </c>
      <c r="N41" s="22"/>
      <c r="O41" s="22">
        <f t="shared" si="5"/>
        <v>0</v>
      </c>
      <c r="P41" s="23"/>
      <c r="Q41" s="22">
        <f t="shared" si="6"/>
        <v>0</v>
      </c>
    </row>
    <row r="42" spans="2:17" s="19" customFormat="1" x14ac:dyDescent="0.25">
      <c r="B42" s="46">
        <v>20</v>
      </c>
      <c r="C42" s="48" t="s">
        <v>57</v>
      </c>
      <c r="D42" s="36" t="s">
        <v>18</v>
      </c>
      <c r="E42" s="14">
        <v>2.7102419504476472</v>
      </c>
      <c r="F42" s="14">
        <v>2.2532231004916645</v>
      </c>
      <c r="G42" s="14">
        <v>2.3198833607281357</v>
      </c>
      <c r="H42" s="22">
        <v>0</v>
      </c>
      <c r="I42" s="22">
        <f t="shared" si="2"/>
        <v>0</v>
      </c>
      <c r="J42" s="22">
        <v>8.5287844552951206</v>
      </c>
      <c r="K42" s="22">
        <f t="shared" si="3"/>
        <v>314.68719808895412</v>
      </c>
      <c r="L42" s="22">
        <v>1.1716403844827952</v>
      </c>
      <c r="M42" s="22">
        <f t="shared" si="4"/>
        <v>43.230102917168587</v>
      </c>
      <c r="N42" s="22"/>
      <c r="O42" s="22">
        <f t="shared" si="5"/>
        <v>0</v>
      </c>
      <c r="P42" s="23"/>
      <c r="Q42" s="22">
        <f t="shared" si="6"/>
        <v>0</v>
      </c>
    </row>
    <row r="43" spans="2:17" s="19" customFormat="1" x14ac:dyDescent="0.25">
      <c r="B43" s="46">
        <v>21</v>
      </c>
      <c r="C43" s="48" t="s">
        <v>58</v>
      </c>
      <c r="D43" s="36" t="s">
        <v>18</v>
      </c>
      <c r="E43" s="14">
        <v>16.901504782716771</v>
      </c>
      <c r="F43" s="14">
        <v>28.459752561110673</v>
      </c>
      <c r="G43" s="14">
        <v>29.909500172409548</v>
      </c>
      <c r="H43" s="22">
        <v>30.177594525766398</v>
      </c>
      <c r="I43" s="22">
        <f t="shared" si="2"/>
        <v>178.54974994076008</v>
      </c>
      <c r="J43" s="22">
        <v>19.713444085564479</v>
      </c>
      <c r="K43" s="22">
        <f t="shared" si="3"/>
        <v>116.63721271565805</v>
      </c>
      <c r="L43" s="22">
        <v>27.170950553949169</v>
      </c>
      <c r="M43" s="22">
        <f t="shared" si="4"/>
        <v>160.76054116633321</v>
      </c>
      <c r="N43" s="22"/>
      <c r="O43" s="22">
        <f t="shared" si="5"/>
        <v>0</v>
      </c>
      <c r="P43" s="23"/>
      <c r="Q43" s="22">
        <f t="shared" si="6"/>
        <v>0</v>
      </c>
    </row>
    <row r="44" spans="2:17" s="19" customFormat="1" x14ac:dyDescent="0.3">
      <c r="B44" s="46">
        <v>22</v>
      </c>
      <c r="C44" s="63" t="s">
        <v>59</v>
      </c>
      <c r="D44" s="63" t="s">
        <v>60</v>
      </c>
      <c r="E44" s="64">
        <f>SUM(E45:E49)</f>
        <v>1838.4416604563949</v>
      </c>
      <c r="F44" s="64">
        <f>SUM(F45:F49)</f>
        <v>2032.2130000000004</v>
      </c>
      <c r="G44" s="64">
        <f>SUM(G45:G49)</f>
        <v>1996.213</v>
      </c>
      <c r="H44" s="23">
        <f>SUM(H45:H49)</f>
        <v>332.67896632100002</v>
      </c>
      <c r="I44" s="22">
        <f t="shared" si="2"/>
        <v>18.095704284595694</v>
      </c>
      <c r="J44" s="23">
        <f>SUM(J45:J49)</f>
        <v>505.736316429</v>
      </c>
      <c r="K44" s="22">
        <f t="shared" si="3"/>
        <v>27.508967366603869</v>
      </c>
      <c r="L44" s="23">
        <f>SUM(L45:L49)</f>
        <v>469.637848615</v>
      </c>
      <c r="M44" s="22">
        <f t="shared" si="4"/>
        <v>25.545431150554538</v>
      </c>
      <c r="N44" s="22"/>
      <c r="O44" s="22">
        <f t="shared" si="5"/>
        <v>0</v>
      </c>
      <c r="P44" s="23">
        <f>SUM(P45:P49)</f>
        <v>0</v>
      </c>
      <c r="Q44" s="22">
        <f t="shared" si="6"/>
        <v>0</v>
      </c>
    </row>
    <row r="45" spans="2:17" s="19" customFormat="1" x14ac:dyDescent="0.3">
      <c r="C45" s="37" t="s">
        <v>61</v>
      </c>
      <c r="D45" s="35" t="s">
        <v>60</v>
      </c>
      <c r="E45" s="14">
        <v>628.71821124999997</v>
      </c>
      <c r="F45" s="14">
        <v>561.92999999999995</v>
      </c>
      <c r="G45" s="14">
        <v>540.21799999999996</v>
      </c>
      <c r="H45" s="22">
        <v>121.208556958</v>
      </c>
      <c r="I45" s="22">
        <f t="shared" si="2"/>
        <v>19.278677599781393</v>
      </c>
      <c r="J45" s="22">
        <v>117.557070744</v>
      </c>
      <c r="K45" s="22">
        <f t="shared" si="3"/>
        <v>18.697894961603915</v>
      </c>
      <c r="L45" s="22">
        <v>147.65830399999999</v>
      </c>
      <c r="M45" s="22">
        <f t="shared" si="4"/>
        <v>23.485609508022659</v>
      </c>
      <c r="N45" s="22"/>
      <c r="O45" s="22">
        <f t="shared" si="5"/>
        <v>0</v>
      </c>
      <c r="P45" s="23"/>
      <c r="Q45" s="22">
        <f t="shared" si="6"/>
        <v>0</v>
      </c>
    </row>
    <row r="46" spans="2:17" s="19" customFormat="1" ht="15.05" customHeight="1" x14ac:dyDescent="0.3">
      <c r="C46" s="37" t="s">
        <v>62</v>
      </c>
      <c r="D46" s="35" t="s">
        <v>60</v>
      </c>
      <c r="E46" s="14">
        <v>505.35692312797499</v>
      </c>
      <c r="F46" s="14">
        <v>475.31500000000034</v>
      </c>
      <c r="G46" s="14">
        <v>463</v>
      </c>
      <c r="H46" s="22">
        <v>101.50124445900001</v>
      </c>
      <c r="I46" s="22">
        <f t="shared" si="2"/>
        <v>20.085060640060956</v>
      </c>
      <c r="J46" s="22">
        <v>98.417097654000003</v>
      </c>
      <c r="K46" s="22">
        <f t="shared" si="3"/>
        <v>19.474769840855068</v>
      </c>
      <c r="L46" s="22">
        <v>110.744985748</v>
      </c>
      <c r="M46" s="22">
        <f t="shared" si="4"/>
        <v>21.91421165510684</v>
      </c>
      <c r="N46" s="22"/>
      <c r="O46" s="22">
        <f t="shared" si="5"/>
        <v>0</v>
      </c>
      <c r="P46" s="23"/>
      <c r="Q46" s="22">
        <f t="shared" si="6"/>
        <v>0</v>
      </c>
    </row>
    <row r="47" spans="2:17" s="19" customFormat="1" x14ac:dyDescent="0.3">
      <c r="C47" s="37" t="s">
        <v>63</v>
      </c>
      <c r="D47" s="35" t="s">
        <v>60</v>
      </c>
      <c r="E47" s="14">
        <v>288.6345</v>
      </c>
      <c r="F47" s="14">
        <v>487.23500000000001</v>
      </c>
      <c r="G47" s="14">
        <v>472.23500000000001</v>
      </c>
      <c r="H47" s="22">
        <v>109.528698048</v>
      </c>
      <c r="I47" s="22">
        <f t="shared" si="2"/>
        <v>37.94719551820728</v>
      </c>
      <c r="J47" s="22">
        <v>120.651898707</v>
      </c>
      <c r="K47" s="22">
        <f t="shared" si="3"/>
        <v>41.800927715501786</v>
      </c>
      <c r="L47" s="22">
        <v>117.55891746</v>
      </c>
      <c r="M47" s="22">
        <f t="shared" si="4"/>
        <v>40.729336742489203</v>
      </c>
      <c r="N47" s="22"/>
      <c r="O47" s="22">
        <f t="shared" si="5"/>
        <v>0</v>
      </c>
      <c r="P47" s="23"/>
      <c r="Q47" s="22">
        <f t="shared" si="6"/>
        <v>0</v>
      </c>
    </row>
    <row r="48" spans="2:17" s="19" customFormat="1" x14ac:dyDescent="0.3">
      <c r="C48" s="37" t="s">
        <v>64</v>
      </c>
      <c r="D48" s="35" t="s">
        <v>60</v>
      </c>
      <c r="E48" s="14">
        <v>1.5972000000000002</v>
      </c>
      <c r="F48" s="14">
        <v>1.597</v>
      </c>
      <c r="G48" s="14">
        <v>1.597</v>
      </c>
      <c r="H48" s="22">
        <v>0.44046685600000002</v>
      </c>
      <c r="I48" s="22">
        <f t="shared" si="2"/>
        <v>27.577439018281989</v>
      </c>
      <c r="J48" s="22">
        <v>0.46702877199999998</v>
      </c>
      <c r="K48" s="22">
        <f t="shared" si="3"/>
        <v>29.240469070874024</v>
      </c>
      <c r="L48" s="22">
        <v>0.33288334600000002</v>
      </c>
      <c r="M48" s="22">
        <f t="shared" si="4"/>
        <v>20.841682068620084</v>
      </c>
      <c r="N48" s="22"/>
      <c r="O48" s="22">
        <f t="shared" si="5"/>
        <v>0</v>
      </c>
      <c r="P48" s="23"/>
      <c r="Q48" s="22">
        <f t="shared" si="6"/>
        <v>0</v>
      </c>
    </row>
    <row r="49" spans="2:20" s="19" customFormat="1" x14ac:dyDescent="0.3">
      <c r="C49" s="37" t="s">
        <v>65</v>
      </c>
      <c r="D49" s="35" t="s">
        <v>60</v>
      </c>
      <c r="E49" s="14">
        <v>414.13482607841996</v>
      </c>
      <c r="F49" s="14">
        <v>506.13600000000002</v>
      </c>
      <c r="G49" s="14">
        <v>519.16300000000001</v>
      </c>
      <c r="H49" s="22">
        <v>0</v>
      </c>
      <c r="I49" s="22">
        <f t="shared" si="2"/>
        <v>0</v>
      </c>
      <c r="J49" s="22">
        <v>168.643220552</v>
      </c>
      <c r="K49" s="22">
        <f t="shared" si="3"/>
        <v>40.721815682331908</v>
      </c>
      <c r="L49" s="22">
        <v>93.342758060999998</v>
      </c>
      <c r="M49" s="22">
        <f t="shared" si="4"/>
        <v>22.539219641316702</v>
      </c>
      <c r="N49" s="22"/>
      <c r="O49" s="22">
        <f t="shared" si="5"/>
        <v>0</v>
      </c>
      <c r="P49" s="23"/>
      <c r="Q49" s="22">
        <f t="shared" si="6"/>
        <v>0</v>
      </c>
    </row>
    <row r="50" spans="2:20" s="19" customFormat="1" x14ac:dyDescent="0.25">
      <c r="B50" s="46">
        <v>23</v>
      </c>
      <c r="C50" s="25" t="s">
        <v>66</v>
      </c>
      <c r="D50" s="36" t="s">
        <v>18</v>
      </c>
      <c r="E50" s="14">
        <v>4.3447268448575214</v>
      </c>
      <c r="F50" s="14">
        <v>3.4579058241550191</v>
      </c>
      <c r="G50" s="14">
        <v>0.90536970348496371</v>
      </c>
      <c r="H50" s="22">
        <v>2.0298757824783644</v>
      </c>
      <c r="I50" s="22">
        <f t="shared" si="2"/>
        <v>46.720446531200309</v>
      </c>
      <c r="J50" s="22">
        <v>2.8886619326706131</v>
      </c>
      <c r="K50" s="22">
        <f t="shared" si="3"/>
        <v>66.486617820166842</v>
      </c>
      <c r="L50" s="22">
        <v>13.089563407815627</v>
      </c>
      <c r="M50" s="22">
        <f t="shared" si="4"/>
        <v>301.274714733991</v>
      </c>
      <c r="N50" s="22"/>
      <c r="O50" s="22">
        <f t="shared" si="5"/>
        <v>0</v>
      </c>
      <c r="P50" s="23"/>
      <c r="Q50" s="22">
        <f t="shared" si="6"/>
        <v>0</v>
      </c>
    </row>
    <row r="51" spans="2:20" s="19" customFormat="1" x14ac:dyDescent="0.25">
      <c r="B51" s="65">
        <v>24</v>
      </c>
      <c r="C51" s="66" t="s">
        <v>67</v>
      </c>
      <c r="D51" s="67" t="s">
        <v>18</v>
      </c>
      <c r="E51" s="68">
        <v>92.876020589181863</v>
      </c>
      <c r="F51" s="68">
        <v>94.365590804923372</v>
      </c>
      <c r="G51" s="68">
        <v>95.926648279176703</v>
      </c>
      <c r="H51" s="69">
        <v>88.714967090410184</v>
      </c>
      <c r="I51" s="69">
        <f t="shared" si="2"/>
        <v>95.519776286306183</v>
      </c>
      <c r="J51" s="69">
        <v>90.199355264637632</v>
      </c>
      <c r="K51" s="69">
        <f t="shared" si="3"/>
        <v>97.118023244790038</v>
      </c>
      <c r="L51" s="69">
        <v>84.028842019853187</v>
      </c>
      <c r="M51" s="69">
        <f t="shared" si="4"/>
        <v>90.4742058141548</v>
      </c>
      <c r="N51" s="69"/>
      <c r="O51" s="69">
        <f t="shared" si="5"/>
        <v>0</v>
      </c>
      <c r="P51" s="69"/>
      <c r="Q51" s="69">
        <f t="shared" si="6"/>
        <v>0</v>
      </c>
    </row>
    <row r="52" spans="2:20" s="19" customFormat="1" x14ac:dyDescent="0.25">
      <c r="B52" s="46">
        <v>25</v>
      </c>
      <c r="C52" s="25" t="s">
        <v>68</v>
      </c>
      <c r="D52" s="36" t="s">
        <v>18</v>
      </c>
      <c r="E52" s="14">
        <v>2.7792525659606131</v>
      </c>
      <c r="F52" s="14">
        <v>2.1765033709216066</v>
      </c>
      <c r="G52" s="14">
        <v>3.1679820173383249</v>
      </c>
      <c r="H52" s="22">
        <v>9.2551571271114579</v>
      </c>
      <c r="I52" s="22">
        <f t="shared" si="2"/>
        <v>333.00885426771322</v>
      </c>
      <c r="J52" s="22">
        <v>6.9119828026917611</v>
      </c>
      <c r="K52" s="22">
        <f t="shared" si="3"/>
        <v>248.69934051145592</v>
      </c>
      <c r="L52" s="22">
        <v>2.8815945723311729</v>
      </c>
      <c r="M52" s="22">
        <f t="shared" si="4"/>
        <v>103.68235717847352</v>
      </c>
      <c r="N52" s="22"/>
      <c r="O52" s="22">
        <f t="shared" si="5"/>
        <v>0</v>
      </c>
      <c r="P52" s="23"/>
      <c r="Q52" s="22">
        <f t="shared" si="6"/>
        <v>0</v>
      </c>
    </row>
    <row r="53" spans="2:20" s="19" customFormat="1" ht="28.8" x14ac:dyDescent="0.3">
      <c r="B53" s="46">
        <v>26</v>
      </c>
      <c r="C53" s="35" t="s">
        <v>69</v>
      </c>
      <c r="D53" s="35" t="s">
        <v>60</v>
      </c>
      <c r="E53" s="14">
        <v>507.65206914734586</v>
      </c>
      <c r="F53" s="14">
        <v>917.7601505130001</v>
      </c>
      <c r="G53" s="14">
        <v>961.1867731939999</v>
      </c>
      <c r="H53" s="22">
        <v>144.86233339898999</v>
      </c>
      <c r="I53" s="22">
        <f t="shared" si="2"/>
        <v>28.535751591104763</v>
      </c>
      <c r="J53" s="22">
        <v>200.24847887963998</v>
      </c>
      <c r="K53" s="22">
        <f t="shared" si="3"/>
        <v>39.446008605062524</v>
      </c>
      <c r="L53" s="22">
        <v>186.59183521167</v>
      </c>
      <c r="M53" s="22">
        <f t="shared" si="4"/>
        <v>36.755850424301492</v>
      </c>
      <c r="N53" s="22"/>
      <c r="O53" s="22">
        <f t="shared" si="5"/>
        <v>0</v>
      </c>
      <c r="P53" s="23"/>
      <c r="Q53" s="22">
        <f t="shared" si="6"/>
        <v>0</v>
      </c>
    </row>
    <row r="54" spans="2:20" x14ac:dyDescent="0.3">
      <c r="B54" s="49"/>
      <c r="C54" s="79" t="s">
        <v>70</v>
      </c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1"/>
      <c r="S54" s="51"/>
      <c r="T54" s="51"/>
    </row>
    <row r="55" spans="2:20" s="19" customFormat="1" x14ac:dyDescent="0.3">
      <c r="B55" s="53">
        <v>27</v>
      </c>
      <c r="C55" s="35" t="s">
        <v>71</v>
      </c>
      <c r="D55" s="35" t="s">
        <v>72</v>
      </c>
      <c r="E55" s="52">
        <f t="shared" ref="E55:F55" si="17">E56+E57+E60</f>
        <v>1259603.7859999998</v>
      </c>
      <c r="F55" s="52">
        <f t="shared" si="17"/>
        <v>1023046.292</v>
      </c>
      <c r="G55" s="52">
        <f>G56+G57+G60</f>
        <v>990133.95999999985</v>
      </c>
      <c r="H55" s="52">
        <f>H56+H57+H60</f>
        <v>236840</v>
      </c>
      <c r="I55" s="22">
        <f>H55/$E55*100</f>
        <v>18.80273802225615</v>
      </c>
      <c r="J55" s="52">
        <v>225920</v>
      </c>
      <c r="K55" s="22">
        <f>J55/$E55*100</f>
        <v>17.93579874171639</v>
      </c>
      <c r="L55" s="52">
        <v>290606</v>
      </c>
      <c r="M55" s="22">
        <f>L55/$E55*100</f>
        <v>23.071223128254399</v>
      </c>
      <c r="N55" s="54"/>
      <c r="O55" s="22">
        <f>N55/$G55*100</f>
        <v>0</v>
      </c>
      <c r="P55" s="54">
        <f>H55+J55+L55+N55</f>
        <v>753366</v>
      </c>
      <c r="Q55" s="22">
        <f t="shared" ref="Q55:Q60" si="18">P55/$E55*100</f>
        <v>59.809759892226943</v>
      </c>
    </row>
    <row r="56" spans="2:20" s="19" customFormat="1" x14ac:dyDescent="0.3">
      <c r="B56" s="53">
        <v>28</v>
      </c>
      <c r="C56" s="35" t="s">
        <v>73</v>
      </c>
      <c r="D56" s="35" t="s">
        <v>72</v>
      </c>
      <c r="E56" s="55">
        <v>806087.75400000007</v>
      </c>
      <c r="F56" s="55">
        <v>774935</v>
      </c>
      <c r="G56" s="55">
        <v>713985.47999999986</v>
      </c>
      <c r="H56" s="54">
        <v>175734</v>
      </c>
      <c r="I56" s="22">
        <f>H56/$E56*100</f>
        <v>21.800852218380182</v>
      </c>
      <c r="J56" s="54">
        <v>174627</v>
      </c>
      <c r="K56" s="22">
        <f>J56/$E56*100</f>
        <v>21.663522257156135</v>
      </c>
      <c r="L56" s="54">
        <v>230083</v>
      </c>
      <c r="M56" s="22">
        <f>L56/$E56*100</f>
        <v>28.54317025141161</v>
      </c>
      <c r="N56" s="54"/>
      <c r="O56" s="22">
        <f>N56/$G56*100</f>
        <v>0</v>
      </c>
      <c r="P56" s="54">
        <f>H56+J56+L56+N56</f>
        <v>580444</v>
      </c>
      <c r="Q56" s="22">
        <f t="shared" si="18"/>
        <v>72.007544726947927</v>
      </c>
    </row>
    <row r="57" spans="2:20" s="19" customFormat="1" x14ac:dyDescent="0.3">
      <c r="B57" s="53">
        <v>29</v>
      </c>
      <c r="C57" s="35" t="s">
        <v>74</v>
      </c>
      <c r="D57" s="29" t="s">
        <v>72</v>
      </c>
      <c r="E57" s="56">
        <f t="shared" ref="E57:F57" si="19">SUM(E58:E59)</f>
        <v>351480.74</v>
      </c>
      <c r="F57" s="56">
        <f t="shared" si="19"/>
        <v>148416</v>
      </c>
      <c r="G57" s="56">
        <f>SUM(G58:G59)</f>
        <v>156093.47999999998</v>
      </c>
      <c r="H57" s="56">
        <f>SUM(H58:H59)</f>
        <v>34640</v>
      </c>
      <c r="I57" s="39">
        <f>H57/$E57*100</f>
        <v>9.8554475559599659</v>
      </c>
      <c r="J57" s="56">
        <f>SUM(J58:J59)</f>
        <v>23343</v>
      </c>
      <c r="K57" s="39">
        <f>J57/$E57*100</f>
        <v>6.6413311864541997</v>
      </c>
      <c r="L57" s="57">
        <v>28827</v>
      </c>
      <c r="M57" s="39">
        <f>L57/$E57*100</f>
        <v>8.2015873757407025</v>
      </c>
      <c r="N57" s="57"/>
      <c r="O57" s="39">
        <f>N57/$G57*100</f>
        <v>0</v>
      </c>
      <c r="P57" s="57">
        <f>SUM(P58:P59)</f>
        <v>86810</v>
      </c>
      <c r="Q57" s="39">
        <f t="shared" si="18"/>
        <v>24.698366118154869</v>
      </c>
    </row>
    <row r="58" spans="2:20" s="19" customFormat="1" x14ac:dyDescent="0.3">
      <c r="C58" s="37" t="s">
        <v>75</v>
      </c>
      <c r="D58" s="58" t="s">
        <v>72</v>
      </c>
      <c r="E58" s="55">
        <v>312058.82</v>
      </c>
      <c r="F58" s="55">
        <v>144531</v>
      </c>
      <c r="G58" s="55">
        <v>156093.47999999998</v>
      </c>
      <c r="H58" s="54">
        <v>34193</v>
      </c>
      <c r="I58" s="22">
        <f>H58/$E58*100</f>
        <v>10.95722915314491</v>
      </c>
      <c r="J58" s="54">
        <v>22938</v>
      </c>
      <c r="K58" s="22">
        <f>J58/$E58*100</f>
        <v>7.350537312164418</v>
      </c>
      <c r="L58" s="54">
        <v>26874</v>
      </c>
      <c r="M58" s="22">
        <f>L58/$E58*100</f>
        <v>8.6118379861847831</v>
      </c>
      <c r="N58" s="54"/>
      <c r="O58" s="22">
        <f>N58/$G58*100</f>
        <v>0</v>
      </c>
      <c r="P58" s="54">
        <f>H58+J58+L58+N58</f>
        <v>84005</v>
      </c>
      <c r="Q58" s="22">
        <f t="shared" si="18"/>
        <v>26.919604451494113</v>
      </c>
    </row>
    <row r="59" spans="2:20" s="19" customFormat="1" x14ac:dyDescent="0.3">
      <c r="C59" s="37" t="s">
        <v>76</v>
      </c>
      <c r="D59" s="58" t="s">
        <v>72</v>
      </c>
      <c r="E59" s="55">
        <v>39421.919999999998</v>
      </c>
      <c r="F59" s="55">
        <v>3885</v>
      </c>
      <c r="G59" s="55">
        <v>0</v>
      </c>
      <c r="H59" s="54">
        <v>447</v>
      </c>
      <c r="I59" s="22">
        <f>H59/$E59*100</f>
        <v>1.1338869339697306</v>
      </c>
      <c r="J59" s="54">
        <v>405</v>
      </c>
      <c r="K59" s="22">
        <f>J59/$E59*100</f>
        <v>1.0273472220531117</v>
      </c>
      <c r="L59" s="54">
        <v>1953</v>
      </c>
      <c r="M59" s="22">
        <f>L59/$E59*100</f>
        <v>4.9540966041227827</v>
      </c>
      <c r="N59" s="54"/>
      <c r="O59" s="22" t="e">
        <f>N59/$G59*100</f>
        <v>#DIV/0!</v>
      </c>
      <c r="P59" s="54">
        <f>H59+J59+L59+N59</f>
        <v>2805</v>
      </c>
      <c r="Q59" s="59">
        <f t="shared" si="18"/>
        <v>7.1153307601456248</v>
      </c>
    </row>
    <row r="60" spans="2:20" s="19" customFormat="1" ht="15.75" customHeight="1" x14ac:dyDescent="0.3">
      <c r="B60" s="53">
        <v>30</v>
      </c>
      <c r="C60" s="35" t="s">
        <v>77</v>
      </c>
      <c r="D60" s="31" t="s">
        <v>72</v>
      </c>
      <c r="E60" s="56">
        <f t="shared" ref="E60:F60" si="20">SUM(E61:E62)</f>
        <v>102035.29199999999</v>
      </c>
      <c r="F60" s="56">
        <f t="shared" si="20"/>
        <v>99695.291999999987</v>
      </c>
      <c r="G60" s="56">
        <f>SUM(G61:G62)</f>
        <v>120055</v>
      </c>
      <c r="H60" s="60">
        <f>SUM(H61:H62)</f>
        <v>26466</v>
      </c>
      <c r="I60" s="39"/>
      <c r="J60" s="60">
        <f>SUM(J61:J62)</f>
        <v>27950</v>
      </c>
      <c r="K60" s="39"/>
      <c r="L60" s="57">
        <v>31696</v>
      </c>
      <c r="M60" s="39"/>
      <c r="N60" s="57"/>
      <c r="O60" s="39"/>
      <c r="P60" s="57">
        <f>SUM(P61:P62)</f>
        <v>86112</v>
      </c>
      <c r="Q60" s="39">
        <f t="shared" si="18"/>
        <v>84.394328973939736</v>
      </c>
    </row>
    <row r="61" spans="2:20" s="19" customFormat="1" x14ac:dyDescent="0.3">
      <c r="C61" s="37" t="s">
        <v>78</v>
      </c>
      <c r="D61" s="58" t="s">
        <v>72</v>
      </c>
      <c r="E61" s="55">
        <v>93157.613999999987</v>
      </c>
      <c r="F61" s="55">
        <v>92527.613999999987</v>
      </c>
      <c r="G61" s="55">
        <v>114721</v>
      </c>
      <c r="H61" s="54">
        <v>25249</v>
      </c>
      <c r="I61" s="61">
        <f>H61/$E61*100</f>
        <v>27.103528005773104</v>
      </c>
      <c r="J61" s="54">
        <v>26951</v>
      </c>
      <c r="K61" s="22">
        <f t="shared" ref="K61:K64" si="21">J61/$E61*100</f>
        <v>28.930539161297116</v>
      </c>
      <c r="L61" s="54">
        <v>30217</v>
      </c>
      <c r="M61" s="22">
        <f t="shared" ref="M61:M64" si="22">L61/$E61*100</f>
        <v>32.436425432708063</v>
      </c>
      <c r="N61" s="54"/>
      <c r="O61" s="22">
        <f t="shared" ref="O61:O64" si="23">N61/$G61*100</f>
        <v>0</v>
      </c>
      <c r="P61" s="54">
        <f>H61+J61+L61+N61</f>
        <v>82417</v>
      </c>
      <c r="Q61" s="22">
        <f t="shared" ref="Q61:Q64" si="24">P61/$E61*100</f>
        <v>88.470492599778268</v>
      </c>
    </row>
    <row r="62" spans="2:20" s="19" customFormat="1" x14ac:dyDescent="0.3">
      <c r="B62" s="62"/>
      <c r="C62" s="37" t="s">
        <v>79</v>
      </c>
      <c r="D62" s="58" t="s">
        <v>72</v>
      </c>
      <c r="E62" s="55">
        <v>8877.6779999999999</v>
      </c>
      <c r="F62" s="55">
        <v>7167.6779999999999</v>
      </c>
      <c r="G62" s="55">
        <v>5334</v>
      </c>
      <c r="H62" s="54">
        <v>1217</v>
      </c>
      <c r="I62" s="22">
        <f t="shared" ref="I62:I64" si="25">H62/$E62*100</f>
        <v>13.708539552797477</v>
      </c>
      <c r="J62" s="54">
        <v>999</v>
      </c>
      <c r="K62" s="22">
        <f t="shared" si="21"/>
        <v>11.252942492394972</v>
      </c>
      <c r="L62" s="54">
        <v>1479</v>
      </c>
      <c r="M62" s="22">
        <f t="shared" si="22"/>
        <v>16.659761707960122</v>
      </c>
      <c r="N62" s="54"/>
      <c r="O62" s="22">
        <f t="shared" si="23"/>
        <v>0</v>
      </c>
      <c r="P62" s="54">
        <f t="shared" ref="P62" si="26">H62+J62+L62+N62</f>
        <v>3695</v>
      </c>
      <c r="Q62" s="22">
        <f t="shared" si="24"/>
        <v>41.621243753152569</v>
      </c>
    </row>
    <row r="63" spans="2:20" s="19" customFormat="1" x14ac:dyDescent="0.3">
      <c r="B63" s="53">
        <v>31</v>
      </c>
      <c r="C63" s="35" t="s">
        <v>81</v>
      </c>
      <c r="D63" s="35" t="s">
        <v>72</v>
      </c>
      <c r="E63" s="55">
        <v>30214</v>
      </c>
      <c r="F63" s="55">
        <v>32804.936500000003</v>
      </c>
      <c r="G63" s="55">
        <v>34729.558500000006</v>
      </c>
      <c r="H63" s="54">
        <v>6043</v>
      </c>
      <c r="I63" s="22">
        <f>H63/$E63*100</f>
        <v>20.000661944793805</v>
      </c>
      <c r="J63" s="54">
        <v>6659</v>
      </c>
      <c r="K63" s="22">
        <f>J63/$E63*100</f>
        <v>22.039451909710731</v>
      </c>
      <c r="L63" s="54">
        <v>8455</v>
      </c>
      <c r="M63" s="22">
        <f>L63/$E63*100</f>
        <v>27.983716158072419</v>
      </c>
      <c r="N63" s="54"/>
      <c r="O63" s="22">
        <f>N63/$G63*100</f>
        <v>0</v>
      </c>
      <c r="P63" s="54">
        <f>[1]NeoINFO!$AA63</f>
        <v>0</v>
      </c>
      <c r="Q63" s="22">
        <f>P63/$E63*100</f>
        <v>0</v>
      </c>
    </row>
    <row r="64" spans="2:20" s="19" customFormat="1" x14ac:dyDescent="0.3">
      <c r="B64" s="53">
        <v>32</v>
      </c>
      <c r="C64" s="35" t="s">
        <v>80</v>
      </c>
      <c r="D64" s="35" t="s">
        <v>18</v>
      </c>
      <c r="E64" s="14">
        <v>5.4972111809176596</v>
      </c>
      <c r="F64" s="14">
        <v>5.5</v>
      </c>
      <c r="G64" s="14">
        <v>5.5</v>
      </c>
      <c r="H64" s="22">
        <v>1.4258712673078406</v>
      </c>
      <c r="I64" s="22">
        <f t="shared" si="25"/>
        <v>25.938084246379951</v>
      </c>
      <c r="J64" s="22">
        <v>2.93</v>
      </c>
      <c r="K64" s="22">
        <f t="shared" si="21"/>
        <v>53.299753339854227</v>
      </c>
      <c r="L64" s="22">
        <v>4.639334488415841</v>
      </c>
      <c r="M64" s="22">
        <f t="shared" si="22"/>
        <v>84.394328973939622</v>
      </c>
      <c r="N64" s="22"/>
      <c r="O64" s="22">
        <f t="shared" si="23"/>
        <v>0</v>
      </c>
      <c r="P64" s="22">
        <f>[2]Obj!$N$230</f>
        <v>2028352.2919999999</v>
      </c>
      <c r="Q64" s="22">
        <f t="shared" si="24"/>
        <v>36897841.928303063</v>
      </c>
    </row>
    <row r="65" spans="2:17" s="19" customFormat="1" x14ac:dyDescent="0.3">
      <c r="B65" s="53"/>
      <c r="C65" s="35"/>
      <c r="D65" s="35"/>
      <c r="E65" s="55"/>
      <c r="F65" s="55"/>
      <c r="G65" s="55"/>
      <c r="H65" s="22"/>
      <c r="I65" s="22"/>
      <c r="J65" s="22"/>
      <c r="K65" s="22"/>
      <c r="L65" s="22"/>
      <c r="M65" s="22"/>
      <c r="N65" s="22"/>
      <c r="O65" s="22"/>
      <c r="P65" s="22"/>
      <c r="Q65" s="22"/>
    </row>
    <row r="66" spans="2:17" x14ac:dyDescent="0.3">
      <c r="B66" s="15"/>
      <c r="C66" s="15"/>
      <c r="D66" s="15"/>
      <c r="E66" s="16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</sheetData>
  <mergeCells count="9">
    <mergeCell ref="B2:Q2"/>
    <mergeCell ref="E4:Q4"/>
    <mergeCell ref="R4:T4"/>
    <mergeCell ref="H5:Q5"/>
    <mergeCell ref="A4:A5"/>
    <mergeCell ref="B4:B5"/>
    <mergeCell ref="C4:C5"/>
    <mergeCell ref="D4:D5"/>
    <mergeCell ref="E5:G5"/>
  </mergeCells>
  <conditionalFormatting sqref="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10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0:H1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0:H10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0 J10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 J1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1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5"/>
  <sheetViews>
    <sheetView tabSelected="1" workbookViewId="0">
      <selection activeCell="B1" sqref="B1:Q1"/>
    </sheetView>
  </sheetViews>
  <sheetFormatPr defaultRowHeight="15.05" x14ac:dyDescent="0.3"/>
  <cols>
    <col min="1" max="1" width="3.44140625" style="1" customWidth="1"/>
    <col min="2" max="2" width="54.88671875" style="1" customWidth="1"/>
    <col min="3" max="3" width="11.33203125" style="1" customWidth="1"/>
    <col min="4" max="4" width="12.5546875" style="1" customWidth="1"/>
    <col min="5" max="5" width="11.5546875" style="1" bestFit="1" customWidth="1"/>
    <col min="6" max="6" width="9.5546875" style="1" bestFit="1" customWidth="1"/>
    <col min="7" max="7" width="9.88671875" style="1" bestFit="1" customWidth="1"/>
    <col min="8" max="8" width="9" style="1" bestFit="1" customWidth="1"/>
    <col min="9" max="9" width="9.109375" style="1"/>
    <col min="10" max="10" width="9" style="1" bestFit="1" customWidth="1"/>
    <col min="11" max="11" width="10.109375" style="1" bestFit="1" customWidth="1"/>
    <col min="12" max="12" width="9.6640625" style="1" bestFit="1" customWidth="1"/>
    <col min="13" max="13" width="10.109375" style="1" bestFit="1" customWidth="1"/>
    <col min="14" max="14" width="8" style="1" bestFit="1" customWidth="1"/>
    <col min="15" max="15" width="11.5546875" style="1" bestFit="1" customWidth="1"/>
    <col min="16" max="16" width="9.44140625" style="1" bestFit="1" customWidth="1"/>
  </cols>
  <sheetData>
    <row r="1" spans="1:17" ht="17.7" x14ac:dyDescent="0.3">
      <c r="B1" s="131" t="s">
        <v>86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3" spans="1:17" x14ac:dyDescent="0.3">
      <c r="A3" s="136" t="s">
        <v>0</v>
      </c>
      <c r="B3" s="135" t="s">
        <v>1</v>
      </c>
      <c r="C3" s="135" t="s">
        <v>2</v>
      </c>
      <c r="D3" s="132" t="s">
        <v>3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7" x14ac:dyDescent="0.3">
      <c r="A4" s="137"/>
      <c r="B4" s="135"/>
      <c r="C4" s="135"/>
      <c r="D4" s="138" t="s">
        <v>4</v>
      </c>
      <c r="E4" s="139"/>
      <c r="F4" s="140"/>
      <c r="G4" s="133" t="s">
        <v>7</v>
      </c>
      <c r="H4" s="133"/>
      <c r="I4" s="133"/>
      <c r="J4" s="133"/>
      <c r="K4" s="133"/>
      <c r="L4" s="133"/>
      <c r="M4" s="133"/>
      <c r="N4" s="133"/>
      <c r="O4" s="133"/>
      <c r="P4" s="134"/>
    </row>
    <row r="5" spans="1:17" ht="15.75" thickBot="1" x14ac:dyDescent="0.35">
      <c r="A5" s="3"/>
      <c r="B5" s="3"/>
      <c r="C5" s="3"/>
      <c r="D5" s="5" t="s">
        <v>82</v>
      </c>
      <c r="E5" s="5" t="s">
        <v>8</v>
      </c>
      <c r="F5" s="5" t="s">
        <v>9</v>
      </c>
      <c r="G5" s="18" t="s">
        <v>10</v>
      </c>
      <c r="H5" s="6" t="s">
        <v>11</v>
      </c>
      <c r="I5" s="18" t="s">
        <v>12</v>
      </c>
      <c r="J5" s="6" t="s">
        <v>11</v>
      </c>
      <c r="K5" s="18" t="s">
        <v>13</v>
      </c>
      <c r="L5" s="6" t="s">
        <v>11</v>
      </c>
      <c r="M5" s="18" t="s">
        <v>14</v>
      </c>
      <c r="N5" s="6" t="s">
        <v>11</v>
      </c>
      <c r="O5" s="6" t="s">
        <v>15</v>
      </c>
      <c r="P5" s="2" t="s">
        <v>6</v>
      </c>
    </row>
    <row r="6" spans="1:17" hidden="1" x14ac:dyDescent="0.3">
      <c r="B6" s="121" t="s">
        <v>16</v>
      </c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7" s="85" customFormat="1" hidden="1" x14ac:dyDescent="0.3">
      <c r="A7" s="19"/>
      <c r="B7" s="20" t="s">
        <v>17</v>
      </c>
      <c r="C7" s="21" t="s">
        <v>18</v>
      </c>
      <c r="D7" s="22">
        <v>38.650759073681932</v>
      </c>
      <c r="E7" s="22">
        <v>50.078040065246931</v>
      </c>
      <c r="F7" s="83">
        <v>48.688652526849111</v>
      </c>
      <c r="G7" s="22">
        <v>40.057154194268996</v>
      </c>
      <c r="H7" s="84">
        <f>G7/$E7*100</f>
        <v>79.989460733843273</v>
      </c>
      <c r="I7" s="22">
        <v>62.939887120948853</v>
      </c>
      <c r="J7" s="84">
        <f>I7/$E7*100</f>
        <v>125.68360710392052</v>
      </c>
      <c r="K7" s="22">
        <v>53.929111292938714</v>
      </c>
      <c r="L7" s="84">
        <f>K7/$E7*100</f>
        <v>107.69013967534313</v>
      </c>
      <c r="M7" s="22">
        <v>48.33603744202096</v>
      </c>
      <c r="N7" s="84">
        <f>M7/$G7*100</f>
        <v>120.66767700870879</v>
      </c>
      <c r="O7" s="23">
        <v>48.318886799951159</v>
      </c>
      <c r="P7" s="84">
        <f>O7/$E7*100</f>
        <v>96.487176289240224</v>
      </c>
    </row>
    <row r="8" spans="1:17" s="85" customFormat="1" hidden="1" x14ac:dyDescent="0.3">
      <c r="A8" s="19"/>
      <c r="B8" s="25" t="s">
        <v>19</v>
      </c>
      <c r="C8" s="86" t="s">
        <v>18</v>
      </c>
      <c r="D8" s="22">
        <v>38.65</v>
      </c>
      <c r="E8" s="22">
        <v>38.65</v>
      </c>
      <c r="F8" s="83">
        <v>48.688652526849111</v>
      </c>
      <c r="G8" s="22">
        <f>G7</f>
        <v>40.057154194268996</v>
      </c>
      <c r="H8" s="84">
        <f>G8/$E8*100</f>
        <v>103.64076117534023</v>
      </c>
      <c r="I8" s="22">
        <f>I7</f>
        <v>62.939887120948853</v>
      </c>
      <c r="J8" s="84">
        <f>I8/$E8*100</f>
        <v>162.84576227929847</v>
      </c>
      <c r="K8" s="22">
        <v>53.929111292938714</v>
      </c>
      <c r="L8" s="84">
        <f>K8/$E8*100</f>
        <v>139.53198264667196</v>
      </c>
      <c r="M8" s="22">
        <v>48.33603744202096</v>
      </c>
      <c r="N8" s="84">
        <f>M8/$G8*100</f>
        <v>120.66767700870879</v>
      </c>
      <c r="O8" s="23">
        <v>48.318886799951159</v>
      </c>
      <c r="P8" s="84">
        <f>O8/$E8*100</f>
        <v>125.01652470879989</v>
      </c>
    </row>
    <row r="9" spans="1:17" s="85" customFormat="1" hidden="1" x14ac:dyDescent="0.3">
      <c r="A9" s="19"/>
      <c r="B9" s="26" t="s">
        <v>20</v>
      </c>
      <c r="C9" s="87" t="s">
        <v>21</v>
      </c>
      <c r="D9" s="27">
        <v>0.59553312050715501</v>
      </c>
      <c r="E9" s="27">
        <f>E23/(E22-E32)</f>
        <v>0.59669668308986445</v>
      </c>
      <c r="F9" s="27">
        <f>F23/(F22-F32)</f>
        <v>0.57718189461227598</v>
      </c>
      <c r="G9" s="27">
        <f>G23/(G22-G32)</f>
        <v>0.50255951759425777</v>
      </c>
      <c r="H9" s="88">
        <f>G9/$E9*100</f>
        <v>84.223615085618079</v>
      </c>
      <c r="I9" s="27">
        <f>I23/(I22-I32)</f>
        <v>0.59730490590457752</v>
      </c>
      <c r="J9" s="88">
        <f>I9/$E9*100</f>
        <v>100.10193165672776</v>
      </c>
      <c r="K9" s="27">
        <f>K23/(K22-K32)</f>
        <v>0.58454485581137805</v>
      </c>
      <c r="L9" s="88">
        <f>K9/$E9*100</f>
        <v>97.96348335379362</v>
      </c>
      <c r="M9" s="27">
        <f>M23/(M22-M32)</f>
        <v>0.57596281827990725</v>
      </c>
      <c r="N9" s="88">
        <f>M9/$G9*100</f>
        <v>114.60589206170637</v>
      </c>
      <c r="O9" s="27">
        <v>0.53316992926679374</v>
      </c>
      <c r="P9" s="88">
        <f>O9/$E9*100</f>
        <v>89.353593605697426</v>
      </c>
    </row>
    <row r="10" spans="1:17" s="85" customFormat="1" hidden="1" x14ac:dyDescent="0.3">
      <c r="A10" s="19"/>
      <c r="B10" s="89" t="s">
        <v>22</v>
      </c>
      <c r="C10" s="90" t="s">
        <v>23</v>
      </c>
      <c r="D10" s="91" t="str">
        <f t="shared" ref="D10:E10" si="0">IF(D9&lt;0.277,"Sangat Rendah",IF(AND(D9&gt;=0.277,D9&lt;0.564),"Rendah",IF(AND(D9&gt;=0.564,D9&lt;0.934),"Sedang", IF(AND(D9&gt;=0.934,D9&lt;1.92),"Tinggi",IF(D9&gt;1.92,"Sangat Tinggi","")))))</f>
        <v>Sedang</v>
      </c>
      <c r="E10" s="91" t="str">
        <f t="shared" si="0"/>
        <v>Sedang</v>
      </c>
      <c r="F10" s="91" t="str">
        <f>IF(F9&lt;0.277,"Sangat Rendah",IF(AND(F9&gt;=0.277,F9&lt;0.564),"Rendah",IF(AND(F9&gt;=0.564,F9&lt;0.934),"Sedang", IF(AND(F9&gt;=0.934,F9&lt;1.92),"Tinggi",IF(F9&gt;1.92,"Sangat Tinggi","")))))</f>
        <v>Sedang</v>
      </c>
      <c r="G10" s="92" t="str">
        <f>IF(G9&lt;0.277,"Sangat Rendah",IF(AND(G9&gt;=0.277,G9&lt;0.564),"Rendah",IF(AND(G9&gt;=0.564,G9&lt;0.934),"Sedang", IF(AND(G9&gt;=0.934,G9&lt;1.92),"Tinggi",IF(G9&gt;1.92,"Sangat Tinggi","")))))</f>
        <v>Rendah</v>
      </c>
      <c r="H10" s="93"/>
      <c r="I10" s="92" t="str">
        <f>IF(I9&lt;0.277,"Sangat Rendah",IF(AND(I9&gt;=0.277,I9&lt;0.564),"Rendah",IF(AND(I9&gt;=0.564,I9&lt;0.934),"Sedang", IF(AND(I9&gt;=0.934,I9&lt;1.92),"Tinggi",IF(I9&gt;1.92,"Sangat Tinggi","")))))</f>
        <v>Sedang</v>
      </c>
      <c r="J10" s="93"/>
      <c r="K10" s="92" t="str">
        <f>IF(K9&lt;0.277,"Sangat Rendah",IF(AND(K9&gt;=0.277,K9&lt;0.564),"Rendah",IF(AND(K9&gt;=0.564,K9&lt;0.934),"Sedang", IF(AND(K9&gt;=0.934,K9&lt;1.92),"Tinggi",IF(K9&gt;1.92,"Sangat Tinggi","")))))</f>
        <v>Sedang</v>
      </c>
      <c r="L10" s="93"/>
      <c r="M10" s="92" t="str">
        <f>IF(M9&lt;0.277,"Sangat Rendah",IF(AND(M9&gt;=0.277,M9&lt;0.564),"Rendah",IF(AND(M9&gt;=0.564,M9&lt;0.934),"Sedang", IF(AND(M9&gt;=0.934,M9&lt;1.92),"Tinggi",IF(M9&gt;1.92,"Sangat Tinggi","")))))</f>
        <v>Sedang</v>
      </c>
      <c r="N10" s="93"/>
      <c r="O10" s="92" t="str">
        <f>IF(O9&lt;0.277,"Sangat Rendah",IF(AND(O9&gt;=0.277,O9&lt;0.564),"Rendah",IF(AND(O9&gt;=0.564,O9&lt;0.934),"Sedang", IF(AND(O9&gt;=0.934,O9&lt;1.92),"Tinggi",IF(O9&gt;1.92,"Sangat Tinggi","")))))</f>
        <v>Rendah</v>
      </c>
      <c r="P10" s="93"/>
    </row>
    <row r="11" spans="1:17" hidden="1" x14ac:dyDescent="0.3">
      <c r="B11" s="77" t="s">
        <v>24</v>
      </c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7" s="85" customFormat="1" hidden="1" x14ac:dyDescent="0.3">
      <c r="A12" s="19"/>
      <c r="B12" s="94" t="s">
        <v>25</v>
      </c>
      <c r="C12" s="95" t="s">
        <v>26</v>
      </c>
      <c r="D12" s="22">
        <v>6073.9744420211218</v>
      </c>
      <c r="E12" s="22">
        <v>5961.251891295</v>
      </c>
      <c r="F12" s="83">
        <v>6125.2442040400001</v>
      </c>
      <c r="G12" s="83">
        <v>1191.834830319</v>
      </c>
      <c r="H12" s="84">
        <f>G12/$E12*100</f>
        <v>19.993029183339715</v>
      </c>
      <c r="I12" s="22">
        <v>1304.2953479006401</v>
      </c>
      <c r="J12" s="84">
        <f>I12/$E12*100</f>
        <v>21.879554356782933</v>
      </c>
      <c r="K12" s="22">
        <v>1220.7586882968001</v>
      </c>
      <c r="L12" s="84">
        <f>K12/$E12*100</f>
        <v>20.478226898605474</v>
      </c>
      <c r="M12" s="22">
        <v>1729.24534949947</v>
      </c>
      <c r="N12" s="84">
        <f>M12/$G12*100</f>
        <v>145.09102314425812</v>
      </c>
      <c r="O12" s="22">
        <f>O22</f>
        <v>5765.1810396494802</v>
      </c>
      <c r="P12" s="84">
        <f>O12/D12*100</f>
        <v>94.916122790452661</v>
      </c>
    </row>
    <row r="13" spans="1:17" s="85" customFormat="1" hidden="1" x14ac:dyDescent="0.3">
      <c r="A13" s="19"/>
      <c r="B13" s="29" t="s">
        <v>27</v>
      </c>
      <c r="C13" s="30" t="s">
        <v>18</v>
      </c>
      <c r="D13" s="22">
        <v>63.46</v>
      </c>
      <c r="E13" s="22">
        <v>63.46</v>
      </c>
      <c r="F13" s="83">
        <v>94.88866483642019</v>
      </c>
      <c r="G13" s="83" t="e">
        <f>[1]Target_RPJMD!$U$46</f>
        <v>#REF!</v>
      </c>
      <c r="H13" s="84" t="e">
        <f>G13/$E13*100</f>
        <v>#REF!</v>
      </c>
      <c r="I13" s="22">
        <v>119.11498289306198</v>
      </c>
      <c r="J13" s="84">
        <f>I13/$E13*100</f>
        <v>187.70088700450989</v>
      </c>
      <c r="K13" s="22">
        <v>117.05680703457537</v>
      </c>
      <c r="L13" s="84">
        <f>K13/$E13*100</f>
        <v>184.45762217865644</v>
      </c>
      <c r="M13" s="22">
        <v>93.558517482619777</v>
      </c>
      <c r="N13" s="84" t="e">
        <f>M13/$G13*100</f>
        <v>#REF!</v>
      </c>
      <c r="O13" s="22">
        <v>93.494284097397326</v>
      </c>
      <c r="P13" s="84">
        <f>O13/D13*100</f>
        <v>147.32789804191196</v>
      </c>
    </row>
    <row r="14" spans="1:17" s="120" customFormat="1" hidden="1" x14ac:dyDescent="0.3">
      <c r="A14" s="118"/>
      <c r="B14" s="106" t="s">
        <v>28</v>
      </c>
      <c r="C14" s="119" t="s">
        <v>18</v>
      </c>
      <c r="D14" s="83">
        <v>9.589200225620516</v>
      </c>
      <c r="E14" s="83">
        <v>9.589200225620516</v>
      </c>
      <c r="F14" s="83">
        <v>8.8870355542140658</v>
      </c>
      <c r="G14" s="83" t="e">
        <f>[1]Target_RPJMD!$U$48</f>
        <v>#REF!</v>
      </c>
      <c r="H14" s="83" t="e">
        <f>G14/$E14*100</f>
        <v>#REF!</v>
      </c>
      <c r="I14" s="83">
        <v>10.540784579895202</v>
      </c>
      <c r="J14" s="83">
        <f>I14/$E14*100</f>
        <v>109.92350072879107</v>
      </c>
      <c r="K14" s="83">
        <v>19.694277037784119</v>
      </c>
      <c r="L14" s="83">
        <f>K14/$E14*100</f>
        <v>205.37976655409449</v>
      </c>
      <c r="M14" s="83">
        <v>20.877842688215509</v>
      </c>
      <c r="N14" s="83" t="e">
        <f>M14/$G14*100</f>
        <v>#REF!</v>
      </c>
      <c r="O14" s="83">
        <v>47.510499494794516</v>
      </c>
      <c r="P14" s="83">
        <f>O14/D14*100</f>
        <v>495.45841547718982</v>
      </c>
    </row>
    <row r="15" spans="1:17" s="85" customFormat="1" hidden="1" x14ac:dyDescent="0.3">
      <c r="A15" s="19"/>
      <c r="B15" s="29" t="s">
        <v>29</v>
      </c>
      <c r="C15" s="30" t="s">
        <v>30</v>
      </c>
      <c r="D15" s="22">
        <v>97.5</v>
      </c>
      <c r="E15" s="22">
        <v>97.5</v>
      </c>
      <c r="F15" s="83">
        <v>97.5</v>
      </c>
      <c r="G15" s="83">
        <v>0</v>
      </c>
      <c r="H15" s="84">
        <f>G15/$E15*100</f>
        <v>0</v>
      </c>
      <c r="I15" s="22">
        <v>0</v>
      </c>
      <c r="J15" s="84">
        <f>I15/$E15*100</f>
        <v>0</v>
      </c>
      <c r="K15" s="22">
        <v>83.25</v>
      </c>
      <c r="L15" s="84">
        <f>K15/$E15*100</f>
        <v>85.384615384615387</v>
      </c>
      <c r="M15" s="22">
        <v>85.22</v>
      </c>
      <c r="N15" s="84" t="e">
        <f>M15/$G15*100</f>
        <v>#DIV/0!</v>
      </c>
      <c r="O15" s="22">
        <v>85.22</v>
      </c>
      <c r="P15" s="84">
        <f>O15/D15*100</f>
        <v>87.405128205128207</v>
      </c>
    </row>
    <row r="16" spans="1:17" s="85" customFormat="1" hidden="1" x14ac:dyDescent="0.3">
      <c r="A16" s="19"/>
      <c r="B16" s="31" t="s">
        <v>31</v>
      </c>
      <c r="C16" s="32" t="s">
        <v>18</v>
      </c>
      <c r="D16" s="22">
        <v>66.33</v>
      </c>
      <c r="E16" s="22">
        <v>66.86</v>
      </c>
      <c r="F16" s="83">
        <v>66.86</v>
      </c>
      <c r="G16" s="83">
        <v>11.449909706521703</v>
      </c>
      <c r="H16" s="84">
        <f>G16/$E16*100</f>
        <v>17.125201475503594</v>
      </c>
      <c r="I16" s="22">
        <v>31.837426038320327</v>
      </c>
      <c r="J16" s="84">
        <f>I16/$E16*100</f>
        <v>47.61804672198673</v>
      </c>
      <c r="K16" s="22">
        <v>52.023906005165721</v>
      </c>
      <c r="L16" s="84">
        <f>K16/$E16*100</f>
        <v>77.810209400487167</v>
      </c>
      <c r="M16" s="22">
        <v>49.800254933485441</v>
      </c>
      <c r="N16" s="84">
        <f>M16/$G16*100</f>
        <v>434.94015420156484</v>
      </c>
      <c r="O16" s="22">
        <v>54.551397354305621</v>
      </c>
      <c r="P16" s="84">
        <f>O16/D16*100</f>
        <v>82.242420253739823</v>
      </c>
    </row>
    <row r="17" spans="1:16" hidden="1" x14ac:dyDescent="0.3">
      <c r="B17" s="77" t="s">
        <v>32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85" customFormat="1" hidden="1" x14ac:dyDescent="0.3">
      <c r="A18" s="19"/>
      <c r="B18" s="96" t="s">
        <v>33</v>
      </c>
      <c r="C18" s="33" t="s">
        <v>34</v>
      </c>
      <c r="D18" s="22">
        <v>85</v>
      </c>
      <c r="E18" s="22">
        <v>85</v>
      </c>
      <c r="F18" s="83">
        <v>85.5</v>
      </c>
      <c r="G18" s="83">
        <v>0</v>
      </c>
      <c r="H18" s="84">
        <f>G18/$E18*100</f>
        <v>0</v>
      </c>
      <c r="I18" s="22">
        <v>0</v>
      </c>
      <c r="J18" s="84">
        <f>I18/$E18*100</f>
        <v>0</v>
      </c>
      <c r="K18" s="22">
        <v>81.17</v>
      </c>
      <c r="L18" s="84">
        <f>K18/$E18*100</f>
        <v>95.494117647058829</v>
      </c>
      <c r="M18" s="22">
        <v>0</v>
      </c>
      <c r="N18" s="84" t="e">
        <f>M18/$G18*100</f>
        <v>#DIV/0!</v>
      </c>
      <c r="O18" s="22">
        <f>K18</f>
        <v>81.17</v>
      </c>
      <c r="P18" s="84">
        <f>O18/D18*100</f>
        <v>95.494117647058829</v>
      </c>
    </row>
    <row r="19" spans="1:16" s="85" customFormat="1" hidden="1" x14ac:dyDescent="0.3">
      <c r="A19" s="19"/>
      <c r="B19" s="96" t="s">
        <v>35</v>
      </c>
      <c r="C19" s="33" t="s">
        <v>36</v>
      </c>
      <c r="D19" s="22">
        <v>38.650759073681932</v>
      </c>
      <c r="E19" s="22">
        <v>50.078040065246931</v>
      </c>
      <c r="F19" s="83">
        <v>48.688652526849111</v>
      </c>
      <c r="G19" s="83">
        <v>40.186819867363496</v>
      </c>
      <c r="H19" s="84">
        <f>G19/$E19*100</f>
        <v>80.248387946101502</v>
      </c>
      <c r="I19" s="22">
        <v>54.36186121110461</v>
      </c>
      <c r="J19" s="84">
        <f>I19/$E19*100</f>
        <v>108.55429074355997</v>
      </c>
      <c r="K19" s="22">
        <v>53.929111292938714</v>
      </c>
      <c r="L19" s="84">
        <f>K19/$E19*100</f>
        <v>107.69013967534313</v>
      </c>
      <c r="M19" s="22">
        <v>48.33603744202096</v>
      </c>
      <c r="N19" s="84">
        <f>M19/$G19*100</f>
        <v>120.27833404472894</v>
      </c>
      <c r="O19" s="22">
        <f>O7</f>
        <v>48.318886799951159</v>
      </c>
      <c r="P19" s="84">
        <f>O19/D19*100</f>
        <v>125.01406947231845</v>
      </c>
    </row>
    <row r="20" spans="1:16" s="85" customFormat="1" hidden="1" x14ac:dyDescent="0.3">
      <c r="A20" s="19"/>
      <c r="B20" s="96" t="s">
        <v>37</v>
      </c>
      <c r="C20" s="33" t="s">
        <v>36</v>
      </c>
      <c r="D20" s="22">
        <v>54.263422474609591</v>
      </c>
      <c r="E20" s="22">
        <v>59.669668308986445</v>
      </c>
      <c r="F20" s="83">
        <v>57.718189461227595</v>
      </c>
      <c r="G20" s="83">
        <v>50.255951759425777</v>
      </c>
      <c r="H20" s="84">
        <f>G20/$E20*100</f>
        <v>84.223615085618079</v>
      </c>
      <c r="I20" s="22">
        <v>59.730490590457755</v>
      </c>
      <c r="J20" s="84">
        <f>I20/$E20*100</f>
        <v>100.10193165672776</v>
      </c>
      <c r="K20" s="22">
        <v>58.454485581137803</v>
      </c>
      <c r="L20" s="84">
        <f>K20/$E20*100</f>
        <v>97.96348335379362</v>
      </c>
      <c r="M20" s="22">
        <v>57.596281827990722</v>
      </c>
      <c r="N20" s="84">
        <f>M20/$G20*100</f>
        <v>114.60589206170636</v>
      </c>
      <c r="O20" s="22" t="e">
        <f>[1]Target_RPJMD!N55</f>
        <v>#REF!</v>
      </c>
      <c r="P20" s="84" t="e">
        <f>O20/D20*100</f>
        <v>#REF!</v>
      </c>
    </row>
    <row r="21" spans="1:16" hidden="1" x14ac:dyDescent="0.3">
      <c r="B21" s="77" t="s">
        <v>38</v>
      </c>
      <c r="C21" s="10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s="85" customFormat="1" hidden="1" x14ac:dyDescent="0.3">
      <c r="A22" s="97">
        <v>1</v>
      </c>
      <c r="B22" s="98" t="s">
        <v>39</v>
      </c>
      <c r="C22" s="99" t="s">
        <v>40</v>
      </c>
      <c r="D22" s="14">
        <v>6073.9744420211218</v>
      </c>
      <c r="E22" s="14">
        <v>5961.251891295</v>
      </c>
      <c r="F22" s="14">
        <v>6125.2442040400001</v>
      </c>
      <c r="G22" s="22">
        <v>1194.41854289099</v>
      </c>
      <c r="H22" s="84">
        <f>G22/$E22*100</f>
        <v>20.036370961528334</v>
      </c>
      <c r="I22" s="22">
        <v>1304.2953479006401</v>
      </c>
      <c r="J22" s="84">
        <f>I22/$E22*100</f>
        <v>21.879554356782933</v>
      </c>
      <c r="K22" s="22">
        <v>1220.7586882968001</v>
      </c>
      <c r="L22" s="84">
        <f>K22/$E22*100</f>
        <v>20.478226898605474</v>
      </c>
      <c r="M22" s="22">
        <v>1729.24534949947</v>
      </c>
      <c r="N22" s="84">
        <f>M22/$G22*100</f>
        <v>144.77716875643748</v>
      </c>
      <c r="O22" s="22">
        <v>5765.1810396494802</v>
      </c>
      <c r="P22" s="84">
        <f>O22/$E22*100</f>
        <v>96.710911479318057</v>
      </c>
    </row>
    <row r="23" spans="1:16" s="85" customFormat="1" hidden="1" x14ac:dyDescent="0.3">
      <c r="A23" s="97">
        <v>2</v>
      </c>
      <c r="B23" s="98" t="s">
        <v>41</v>
      </c>
      <c r="C23" s="99" t="s">
        <v>40</v>
      </c>
      <c r="D23" s="14">
        <v>2347.6372277826008</v>
      </c>
      <c r="E23" s="14">
        <v>2985.2781105130007</v>
      </c>
      <c r="F23" s="14">
        <v>2982.2988669259998</v>
      </c>
      <c r="G23" s="22">
        <v>479.99882829399002</v>
      </c>
      <c r="H23" s="84">
        <f>G23/$E23*100</f>
        <v>16.078864699527283</v>
      </c>
      <c r="I23" s="22">
        <v>709.03922680864002</v>
      </c>
      <c r="J23" s="84">
        <f>I23/$E23*100</f>
        <v>23.75119504985739</v>
      </c>
      <c r="K23" s="22">
        <v>658.34431162980002</v>
      </c>
      <c r="L23" s="84">
        <f>K23/$E23*100</f>
        <v>22.053031150141912</v>
      </c>
      <c r="M23" s="22">
        <v>835.84867959846997</v>
      </c>
      <c r="N23" s="84">
        <f>M23/$G23*100</f>
        <v>174.13556665736877</v>
      </c>
      <c r="O23" s="22">
        <v>2785.67130036048</v>
      </c>
      <c r="P23" s="84">
        <f>O23/$E23*100</f>
        <v>93.313627649980674</v>
      </c>
    </row>
    <row r="24" spans="1:16" s="122" customFormat="1" hidden="1" x14ac:dyDescent="0.3">
      <c r="A24" s="123">
        <v>3</v>
      </c>
      <c r="B24" s="124" t="s">
        <v>42</v>
      </c>
      <c r="C24" s="125" t="s">
        <v>40</v>
      </c>
      <c r="D24" s="14">
        <v>1838.4416604563951</v>
      </c>
      <c r="E24" s="14">
        <v>2032.2130000000004</v>
      </c>
      <c r="F24" s="14">
        <v>1996.213</v>
      </c>
      <c r="G24" s="22">
        <v>332.67896632100002</v>
      </c>
      <c r="H24" s="84">
        <f t="shared" ref="H24:H52" si="1">G24/$E24*100</f>
        <v>16.370280394870022</v>
      </c>
      <c r="I24" s="22">
        <v>505.736316429</v>
      </c>
      <c r="J24" s="84">
        <f t="shared" ref="J24:J52" si="2">I24/$E24*100</f>
        <v>24.885989629482729</v>
      </c>
      <c r="K24" s="22">
        <v>469.637848615</v>
      </c>
      <c r="L24" s="84">
        <f t="shared" ref="L24:L52" si="3">K24/$E24*100</f>
        <v>23.10967642737252</v>
      </c>
      <c r="M24" s="22">
        <v>489.69394927299999</v>
      </c>
      <c r="N24" s="84">
        <f t="shared" ref="N24:N52" si="4">M24/$G24*100</f>
        <v>147.19714765510517</v>
      </c>
      <c r="O24" s="22">
        <v>1880.839276292</v>
      </c>
      <c r="P24" s="126">
        <f t="shared" ref="P24:P52" si="5">O24/$E24*100</f>
        <v>92.551286518293097</v>
      </c>
    </row>
    <row r="25" spans="1:16" s="85" customFormat="1" hidden="1" x14ac:dyDescent="0.3">
      <c r="A25" s="97">
        <v>4</v>
      </c>
      <c r="B25" s="98" t="s">
        <v>43</v>
      </c>
      <c r="C25" s="99" t="s">
        <v>40</v>
      </c>
      <c r="D25" s="14">
        <v>48.782899999999998</v>
      </c>
      <c r="E25" s="14">
        <v>36.197370999999997</v>
      </c>
      <c r="F25" s="14">
        <v>24.909327000000001</v>
      </c>
      <c r="G25" s="22">
        <v>2.4677618419999998</v>
      </c>
      <c r="H25" s="84">
        <f t="shared" si="1"/>
        <v>6.817516780431375</v>
      </c>
      <c r="I25" s="22">
        <v>3.0544315000000002</v>
      </c>
      <c r="J25" s="84">
        <f t="shared" si="2"/>
        <v>8.4382689007994554</v>
      </c>
      <c r="K25" s="22">
        <v>2.1146278031300003</v>
      </c>
      <c r="L25" s="84">
        <f t="shared" si="3"/>
        <v>5.8419375349939102</v>
      </c>
      <c r="M25" s="22">
        <v>3.9612001272500001</v>
      </c>
      <c r="N25" s="84">
        <f t="shared" si="4"/>
        <v>160.51792599401091</v>
      </c>
      <c r="O25" s="22">
        <v>12.304816437380001</v>
      </c>
      <c r="P25" s="84">
        <f t="shared" si="5"/>
        <v>33.993674395248213</v>
      </c>
    </row>
    <row r="26" spans="1:16" s="85" customFormat="1" hidden="1" x14ac:dyDescent="0.3">
      <c r="A26" s="97">
        <v>5</v>
      </c>
      <c r="B26" s="98" t="s">
        <v>44</v>
      </c>
      <c r="C26" s="99" t="s">
        <v>40</v>
      </c>
      <c r="D26" s="14">
        <v>63.626648991690239</v>
      </c>
      <c r="E26" s="14">
        <v>67.264976000000004</v>
      </c>
      <c r="F26" s="14">
        <v>69.185855180999994</v>
      </c>
      <c r="G26" s="22">
        <v>0</v>
      </c>
      <c r="H26" s="84">
        <f t="shared" si="1"/>
        <v>0</v>
      </c>
      <c r="I26" s="22">
        <v>60.472427357999997</v>
      </c>
      <c r="J26" s="84">
        <f t="shared" si="2"/>
        <v>89.901804704427448</v>
      </c>
      <c r="K26" s="22">
        <v>7.713427824</v>
      </c>
      <c r="L26" s="84">
        <f t="shared" si="3"/>
        <v>11.467227497412621</v>
      </c>
      <c r="M26" s="22">
        <v>0</v>
      </c>
      <c r="N26" s="84" t="e">
        <f t="shared" si="4"/>
        <v>#DIV/0!</v>
      </c>
      <c r="O26" s="22">
        <v>68.185855181999997</v>
      </c>
      <c r="P26" s="84">
        <f t="shared" si="5"/>
        <v>101.36903220184006</v>
      </c>
    </row>
    <row r="27" spans="1:16" s="85" customFormat="1" hidden="1" x14ac:dyDescent="0.3">
      <c r="A27" s="97">
        <v>6</v>
      </c>
      <c r="B27" s="98" t="s">
        <v>45</v>
      </c>
      <c r="C27" s="99" t="s">
        <v>40</v>
      </c>
      <c r="D27" s="14">
        <v>396.78601833451563</v>
      </c>
      <c r="E27" s="14">
        <v>849.60276351300001</v>
      </c>
      <c r="F27" s="14">
        <v>891.99068474499995</v>
      </c>
      <c r="G27" s="22">
        <v>144.85210013098998</v>
      </c>
      <c r="H27" s="84">
        <f t="shared" si="1"/>
        <v>17.049391356973096</v>
      </c>
      <c r="I27" s="22">
        <v>139.77605152163997</v>
      </c>
      <c r="J27" s="84">
        <f t="shared" si="2"/>
        <v>16.45192995179108</v>
      </c>
      <c r="K27" s="22">
        <v>178.87840738766999</v>
      </c>
      <c r="L27" s="84">
        <f t="shared" si="3"/>
        <v>21.054357997616485</v>
      </c>
      <c r="M27" s="22">
        <v>342.19353019822006</v>
      </c>
      <c r="N27" s="84">
        <f t="shared" si="4"/>
        <v>236.23649908339189</v>
      </c>
      <c r="O27" s="22">
        <v>824.34135244909999</v>
      </c>
      <c r="P27" s="84">
        <f t="shared" si="5"/>
        <v>97.026679743902051</v>
      </c>
    </row>
    <row r="28" spans="1:16" s="85" customFormat="1" hidden="1" x14ac:dyDescent="0.3">
      <c r="A28" s="97">
        <v>7</v>
      </c>
      <c r="B28" s="98" t="s">
        <v>46</v>
      </c>
      <c r="C28" s="99" t="s">
        <v>40</v>
      </c>
      <c r="D28" s="14">
        <v>3679.0978124173816</v>
      </c>
      <c r="E28" s="14">
        <v>2975.0813697819999</v>
      </c>
      <c r="F28" s="14">
        <v>3142.9351038459999</v>
      </c>
      <c r="G28" s="22">
        <v>714.40948132899996</v>
      </c>
      <c r="H28" s="84">
        <f t="shared" si="1"/>
        <v>24.01310729129229</v>
      </c>
      <c r="I28" s="22">
        <v>595.25612109199994</v>
      </c>
      <c r="J28" s="84">
        <f t="shared" si="2"/>
        <v>20.008061868089932</v>
      </c>
      <c r="K28" s="22">
        <v>562.41437666700006</v>
      </c>
      <c r="L28" s="84">
        <f t="shared" si="3"/>
        <v>18.904167878548179</v>
      </c>
      <c r="M28" s="22">
        <v>893.396669901</v>
      </c>
      <c r="N28" s="84">
        <f t="shared" si="4"/>
        <v>125.05386522013036</v>
      </c>
      <c r="O28" s="22">
        <v>2979.4995060210003</v>
      </c>
      <c r="P28" s="84">
        <f t="shared" si="5"/>
        <v>100.14850471936249</v>
      </c>
    </row>
    <row r="29" spans="1:16" s="85" customFormat="1" hidden="1" x14ac:dyDescent="0.3">
      <c r="A29" s="97">
        <v>8</v>
      </c>
      <c r="B29" s="98" t="s">
        <v>47</v>
      </c>
      <c r="C29" s="99" t="s">
        <v>40</v>
      </c>
      <c r="D29" s="14">
        <v>3606.1560429584019</v>
      </c>
      <c r="E29" s="14">
        <v>2973.4192837820001</v>
      </c>
      <c r="F29" s="14">
        <v>3139.605372471</v>
      </c>
      <c r="G29" s="22">
        <v>714.40948132899996</v>
      </c>
      <c r="H29" s="84">
        <f t="shared" si="1"/>
        <v>24.026530171026419</v>
      </c>
      <c r="I29" s="22">
        <v>595.25612109199994</v>
      </c>
      <c r="J29" s="84">
        <f t="shared" si="2"/>
        <v>20.019246002026058</v>
      </c>
      <c r="K29" s="22">
        <v>562.41437666700006</v>
      </c>
      <c r="L29" s="84">
        <f t="shared" si="3"/>
        <v>18.91473495630407</v>
      </c>
      <c r="M29" s="22">
        <v>890.28259935100004</v>
      </c>
      <c r="N29" s="84">
        <f t="shared" si="4"/>
        <v>124.61797087222683</v>
      </c>
      <c r="O29" s="22">
        <v>2976.3854354710002</v>
      </c>
      <c r="P29" s="84">
        <f t="shared" si="5"/>
        <v>100.09975558123196</v>
      </c>
    </row>
    <row r="30" spans="1:16" s="85" customFormat="1" hidden="1" x14ac:dyDescent="0.3">
      <c r="A30" s="97">
        <v>9</v>
      </c>
      <c r="B30" s="98" t="s">
        <v>48</v>
      </c>
      <c r="C30" s="99" t="s">
        <v>40</v>
      </c>
      <c r="D30" s="14">
        <v>274.15610521039002</v>
      </c>
      <c r="E30" s="14">
        <v>414.68248599999998</v>
      </c>
      <c r="F30" s="14">
        <v>580.86857468899996</v>
      </c>
      <c r="G30" s="22">
        <v>77.496021400000004</v>
      </c>
      <c r="H30" s="84">
        <f t="shared" si="1"/>
        <v>18.688038201835226</v>
      </c>
      <c r="I30" s="22">
        <v>126.128535656</v>
      </c>
      <c r="J30" s="84">
        <f t="shared" si="2"/>
        <v>30.415689090857818</v>
      </c>
      <c r="K30" s="22">
        <v>60.724444750000004</v>
      </c>
      <c r="L30" s="84">
        <f t="shared" si="3"/>
        <v>14.643600055489204</v>
      </c>
      <c r="M30" s="22">
        <v>187.40596927000001</v>
      </c>
      <c r="N30" s="84">
        <f t="shared" si="4"/>
        <v>241.8265684927149</v>
      </c>
      <c r="O30" s="22">
        <v>451.75497107600006</v>
      </c>
      <c r="P30" s="84">
        <f t="shared" si="5"/>
        <v>108.93996885028805</v>
      </c>
    </row>
    <row r="31" spans="1:16" s="85" customFormat="1" hidden="1" x14ac:dyDescent="0.3">
      <c r="A31" s="97">
        <v>10</v>
      </c>
      <c r="B31" s="98" t="s">
        <v>49</v>
      </c>
      <c r="C31" s="99" t="s">
        <v>40</v>
      </c>
      <c r="D31" s="14">
        <v>1584.3969642443501</v>
      </c>
      <c r="E31" s="14">
        <v>1600.492624</v>
      </c>
      <c r="F31" s="14">
        <v>1600.492624</v>
      </c>
      <c r="G31" s="22">
        <v>397.60334</v>
      </c>
      <c r="H31" s="84">
        <f t="shared" si="1"/>
        <v>24.842559974209539</v>
      </c>
      <c r="I31" s="22">
        <v>351.89636474999998</v>
      </c>
      <c r="J31" s="84">
        <f t="shared" si="2"/>
        <v>21.986753295402877</v>
      </c>
      <c r="K31" s="22">
        <v>407.18238600000001</v>
      </c>
      <c r="L31" s="84">
        <f t="shared" si="3"/>
        <v>25.44106607516612</v>
      </c>
      <c r="M31" s="22">
        <v>424.85113899999999</v>
      </c>
      <c r="N31" s="84">
        <f t="shared" si="4"/>
        <v>106.85301059090699</v>
      </c>
      <c r="O31" s="22">
        <v>1600.492624</v>
      </c>
      <c r="P31" s="84">
        <f t="shared" si="5"/>
        <v>100</v>
      </c>
    </row>
    <row r="32" spans="1:16" s="85" customFormat="1" hidden="1" x14ac:dyDescent="0.3">
      <c r="A32" s="97">
        <v>11</v>
      </c>
      <c r="B32" s="98" t="s">
        <v>50</v>
      </c>
      <c r="C32" s="99" t="s">
        <v>40</v>
      </c>
      <c r="D32" s="14">
        <v>1747.6029735036618</v>
      </c>
      <c r="E32" s="14">
        <v>958.24417378199996</v>
      </c>
      <c r="F32" s="14">
        <v>958.24417378199996</v>
      </c>
      <c r="G32" s="22">
        <v>239.310119929</v>
      </c>
      <c r="H32" s="84">
        <f t="shared" si="1"/>
        <v>24.973814240319392</v>
      </c>
      <c r="I32" s="22">
        <v>117.231220686</v>
      </c>
      <c r="J32" s="84">
        <f t="shared" si="2"/>
        <v>12.233961227576431</v>
      </c>
      <c r="K32" s="22">
        <v>94.507545917000002</v>
      </c>
      <c r="L32" s="84">
        <f t="shared" si="3"/>
        <v>9.8625745402653937</v>
      </c>
      <c r="M32" s="22">
        <v>278.02549108099998</v>
      </c>
      <c r="N32" s="84">
        <f t="shared" si="4"/>
        <v>116.17790804813698</v>
      </c>
      <c r="O32" s="22">
        <v>924.13784039500001</v>
      </c>
      <c r="P32" s="84">
        <f t="shared" si="5"/>
        <v>96.440747116427644</v>
      </c>
    </row>
    <row r="33" spans="1:16" s="85" customFormat="1" hidden="1" x14ac:dyDescent="0.3">
      <c r="A33" s="97">
        <v>12</v>
      </c>
      <c r="B33" s="98" t="s">
        <v>83</v>
      </c>
      <c r="C33" s="99" t="s">
        <v>40</v>
      </c>
      <c r="D33" s="14">
        <v>71.214382356270008</v>
      </c>
      <c r="E33" s="14">
        <v>0</v>
      </c>
      <c r="F33" s="14">
        <v>0</v>
      </c>
      <c r="G33" s="22">
        <v>0</v>
      </c>
      <c r="H33" s="84" t="e">
        <f t="shared" si="1"/>
        <v>#DIV/0!</v>
      </c>
      <c r="I33" s="22">
        <v>0</v>
      </c>
      <c r="J33" s="84" t="e">
        <f t="shared" si="2"/>
        <v>#DIV/0!</v>
      </c>
      <c r="K33" s="22">
        <v>0</v>
      </c>
      <c r="L33" s="84" t="e">
        <f t="shared" si="3"/>
        <v>#DIV/0!</v>
      </c>
      <c r="M33" s="22">
        <v>0</v>
      </c>
      <c r="N33" s="84" t="e">
        <f t="shared" si="4"/>
        <v>#DIV/0!</v>
      </c>
      <c r="O33" s="22">
        <v>0</v>
      </c>
      <c r="P33" s="84" t="e">
        <f t="shared" si="5"/>
        <v>#DIV/0!</v>
      </c>
    </row>
    <row r="34" spans="1:16" s="85" customFormat="1" hidden="1" x14ac:dyDescent="0.3">
      <c r="A34" s="97">
        <v>13</v>
      </c>
      <c r="B34" s="98" t="s">
        <v>84</v>
      </c>
      <c r="C34" s="99" t="s">
        <v>40</v>
      </c>
      <c r="D34" s="14">
        <v>1.7273871027100001</v>
      </c>
      <c r="E34" s="14">
        <v>1.662086</v>
      </c>
      <c r="F34" s="14">
        <v>3.3297313750000002</v>
      </c>
      <c r="G34" s="22">
        <v>0</v>
      </c>
      <c r="H34" s="84">
        <f t="shared" si="1"/>
        <v>0</v>
      </c>
      <c r="I34" s="22">
        <v>0</v>
      </c>
      <c r="J34" s="84">
        <f t="shared" si="2"/>
        <v>0</v>
      </c>
      <c r="K34" s="22">
        <v>0</v>
      </c>
      <c r="L34" s="84">
        <f t="shared" si="3"/>
        <v>0</v>
      </c>
      <c r="M34" s="22">
        <v>3.1140705500000001</v>
      </c>
      <c r="N34" s="84" t="e">
        <f t="shared" si="4"/>
        <v>#DIV/0!</v>
      </c>
      <c r="O34" s="22">
        <v>3.1140705500000001</v>
      </c>
      <c r="P34" s="84">
        <f t="shared" si="5"/>
        <v>187.35917094542643</v>
      </c>
    </row>
    <row r="35" spans="1:16" s="85" customFormat="1" hidden="1" x14ac:dyDescent="0.3">
      <c r="A35" s="97">
        <v>14</v>
      </c>
      <c r="B35" s="98" t="s">
        <v>51</v>
      </c>
      <c r="C35" s="99" t="s">
        <v>40</v>
      </c>
      <c r="D35" s="14">
        <v>47.23940182114</v>
      </c>
      <c r="E35" s="14">
        <v>0.89241099999999995</v>
      </c>
      <c r="F35" s="14">
        <v>1.0233268E-2</v>
      </c>
      <c r="G35" s="22">
        <v>1.0233268E-2</v>
      </c>
      <c r="H35" s="84">
        <f t="shared" si="1"/>
        <v>1.1466989985555982</v>
      </c>
      <c r="I35" s="22">
        <v>0</v>
      </c>
      <c r="J35" s="84">
        <f t="shared" si="2"/>
        <v>0</v>
      </c>
      <c r="K35" s="22">
        <v>0</v>
      </c>
      <c r="L35" s="84">
        <f t="shared" si="3"/>
        <v>0</v>
      </c>
      <c r="M35" s="22">
        <v>0</v>
      </c>
      <c r="N35" s="84">
        <f t="shared" si="4"/>
        <v>0</v>
      </c>
      <c r="O35" s="22">
        <v>1.0233268E-2</v>
      </c>
      <c r="P35" s="84">
        <f t="shared" si="5"/>
        <v>1.1466989985555982</v>
      </c>
    </row>
    <row r="36" spans="1:16" s="85" customFormat="1" hidden="1" x14ac:dyDescent="0.3">
      <c r="A36" s="97">
        <v>15</v>
      </c>
      <c r="B36" s="34" t="s">
        <v>52</v>
      </c>
      <c r="C36" s="34" t="s">
        <v>18</v>
      </c>
      <c r="D36" s="14">
        <v>38.65075907368194</v>
      </c>
      <c r="E36" s="14">
        <v>50.078040065246931</v>
      </c>
      <c r="F36" s="14">
        <v>48.688652526849104</v>
      </c>
      <c r="G36" s="22">
        <v>40.186819867363496</v>
      </c>
      <c r="H36" s="84">
        <f t="shared" si="1"/>
        <v>80.248387946101502</v>
      </c>
      <c r="I36" s="22">
        <v>54.36186121110461</v>
      </c>
      <c r="J36" s="84">
        <f t="shared" si="2"/>
        <v>108.55429074355997</v>
      </c>
      <c r="K36" s="22">
        <v>53.9291112929387</v>
      </c>
      <c r="L36" s="84">
        <f t="shared" si="3"/>
        <v>107.6901396753431</v>
      </c>
      <c r="M36" s="22">
        <v>48.33603744202096</v>
      </c>
      <c r="N36" s="84">
        <f t="shared" si="4"/>
        <v>120.27833404472894</v>
      </c>
      <c r="O36" s="22">
        <v>48.318886799951166</v>
      </c>
      <c r="P36" s="84">
        <f t="shared" si="5"/>
        <v>96.487176289240239</v>
      </c>
    </row>
    <row r="37" spans="1:16" s="85" customFormat="1" hidden="1" x14ac:dyDescent="0.3">
      <c r="A37" s="97">
        <v>16</v>
      </c>
      <c r="B37" s="35" t="s">
        <v>53</v>
      </c>
      <c r="C37" s="35" t="s">
        <v>18</v>
      </c>
      <c r="D37" s="14">
        <v>60.571506310012694</v>
      </c>
      <c r="E37" s="14">
        <v>49.906989740299409</v>
      </c>
      <c r="F37" s="14">
        <v>51.311180406048592</v>
      </c>
      <c r="G37" s="22">
        <v>59.812323375341414</v>
      </c>
      <c r="H37" s="84">
        <f t="shared" si="1"/>
        <v>119.84758785610255</v>
      </c>
      <c r="I37" s="22">
        <v>45.638138788895375</v>
      </c>
      <c r="J37" s="84">
        <f t="shared" si="2"/>
        <v>91.446386621157032</v>
      </c>
      <c r="K37" s="22">
        <v>46.0708887070613</v>
      </c>
      <c r="L37" s="84">
        <f t="shared" si="3"/>
        <v>92.31349946530537</v>
      </c>
      <c r="M37" s="22">
        <v>51.66396255797904</v>
      </c>
      <c r="N37" s="84">
        <f t="shared" si="4"/>
        <v>86.376785990691559</v>
      </c>
      <c r="O37" s="22">
        <v>51.680935698805953</v>
      </c>
      <c r="P37" s="84">
        <f t="shared" si="5"/>
        <v>103.55450402386042</v>
      </c>
    </row>
    <row r="38" spans="1:16" s="85" customFormat="1" hidden="1" x14ac:dyDescent="0.3">
      <c r="A38" s="97">
        <v>17</v>
      </c>
      <c r="B38" s="98" t="s">
        <v>54</v>
      </c>
      <c r="C38" s="35" t="s">
        <v>18</v>
      </c>
      <c r="D38" s="14">
        <v>0.77773461630538299</v>
      </c>
      <c r="E38" s="14">
        <v>1.4970194453670971E-2</v>
      </c>
      <c r="F38" s="14">
        <v>1.6706710229202762E-4</v>
      </c>
      <c r="G38" s="22">
        <v>8.5675729507943114E-4</v>
      </c>
      <c r="H38" s="84">
        <f t="shared" si="1"/>
        <v>5.7230872834075859</v>
      </c>
      <c r="I38" s="22">
        <v>0</v>
      </c>
      <c r="J38" s="84">
        <f t="shared" si="2"/>
        <v>0</v>
      </c>
      <c r="K38" s="22">
        <v>0</v>
      </c>
      <c r="L38" s="84">
        <f t="shared" si="3"/>
        <v>0</v>
      </c>
      <c r="M38" s="22">
        <v>0</v>
      </c>
      <c r="N38" s="84">
        <f t="shared" si="4"/>
        <v>0</v>
      </c>
      <c r="O38" s="22">
        <v>1.7750124288589864E-4</v>
      </c>
      <c r="P38" s="84">
        <f t="shared" si="5"/>
        <v>1.185697643642645</v>
      </c>
    </row>
    <row r="39" spans="1:16" s="85" customFormat="1" hidden="1" x14ac:dyDescent="0.3">
      <c r="A39" s="97">
        <v>18</v>
      </c>
      <c r="B39" s="100" t="s">
        <v>55</v>
      </c>
      <c r="C39" s="36" t="s">
        <v>18</v>
      </c>
      <c r="D39" s="14">
        <v>78.310295930723811</v>
      </c>
      <c r="E39" s="14">
        <v>68.074495064407174</v>
      </c>
      <c r="F39" s="14">
        <v>66.935377340554524</v>
      </c>
      <c r="G39" s="22">
        <v>69.308287168826283</v>
      </c>
      <c r="H39" s="84">
        <f t="shared" si="1"/>
        <v>101.81241462496607</v>
      </c>
      <c r="I39" s="22">
        <v>71.326986901035212</v>
      </c>
      <c r="J39" s="84">
        <f t="shared" si="2"/>
        <v>104.77784202960414</v>
      </c>
      <c r="K39" s="22">
        <v>71.336205131379131</v>
      </c>
      <c r="L39" s="84">
        <f t="shared" si="3"/>
        <v>104.79138341589749</v>
      </c>
      <c r="M39" s="22">
        <v>58.58643570607088</v>
      </c>
      <c r="N39" s="84">
        <f t="shared" si="4"/>
        <v>84.53020280729443</v>
      </c>
      <c r="O39" s="22">
        <v>67.518349205400142</v>
      </c>
      <c r="P39" s="84">
        <f t="shared" si="5"/>
        <v>99.183033442288703</v>
      </c>
    </row>
    <row r="40" spans="1:16" s="85" customFormat="1" hidden="1" x14ac:dyDescent="0.3">
      <c r="A40" s="97">
        <v>19</v>
      </c>
      <c r="B40" s="100" t="s">
        <v>56</v>
      </c>
      <c r="C40" s="36" t="s">
        <v>18</v>
      </c>
      <c r="D40" s="14">
        <v>2.0779573361117896</v>
      </c>
      <c r="E40" s="14">
        <v>1.2125292739904796</v>
      </c>
      <c r="F40" s="14">
        <v>0.8352391263077954</v>
      </c>
      <c r="G40" s="22">
        <v>0.51411830540730885</v>
      </c>
      <c r="H40" s="84">
        <f t="shared" si="1"/>
        <v>42.400486028294068</v>
      </c>
      <c r="I40" s="22">
        <v>0.43078455810518212</v>
      </c>
      <c r="J40" s="84">
        <f t="shared" si="2"/>
        <v>35.527765584368446</v>
      </c>
      <c r="K40" s="22">
        <v>0.32120393018890353</v>
      </c>
      <c r="L40" s="84">
        <f t="shared" si="3"/>
        <v>26.490406217724484</v>
      </c>
      <c r="M40" s="22">
        <v>0.47391354726466822</v>
      </c>
      <c r="N40" s="84">
        <f t="shared" si="4"/>
        <v>92.179862549187291</v>
      </c>
      <c r="O40" s="22">
        <v>0.44171817528463225</v>
      </c>
      <c r="P40" s="84">
        <f t="shared" si="5"/>
        <v>36.429485436745054</v>
      </c>
    </row>
    <row r="41" spans="1:16" s="85" customFormat="1" hidden="1" x14ac:dyDescent="0.3">
      <c r="A41" s="97">
        <v>20</v>
      </c>
      <c r="B41" s="100" t="s">
        <v>57</v>
      </c>
      <c r="C41" s="36" t="s">
        <v>18</v>
      </c>
      <c r="D41" s="14">
        <v>2.7102419504476472</v>
      </c>
      <c r="E41" s="14">
        <v>2.2532231004916645</v>
      </c>
      <c r="F41" s="14">
        <v>2.3198833607281357</v>
      </c>
      <c r="G41" s="22">
        <v>0</v>
      </c>
      <c r="H41" s="84">
        <f t="shared" si="1"/>
        <v>0</v>
      </c>
      <c r="I41" s="22">
        <v>8.5287844552951206</v>
      </c>
      <c r="J41" s="84">
        <f t="shared" si="2"/>
        <v>378.51486847592224</v>
      </c>
      <c r="K41" s="22">
        <v>1.1716403844827952</v>
      </c>
      <c r="L41" s="84">
        <f t="shared" si="3"/>
        <v>51.998418808467626</v>
      </c>
      <c r="M41" s="22">
        <v>0</v>
      </c>
      <c r="N41" s="84" t="e">
        <f t="shared" si="4"/>
        <v>#DIV/0!</v>
      </c>
      <c r="O41" s="22">
        <v>2.4477351356269637</v>
      </c>
      <c r="P41" s="84">
        <f t="shared" si="5"/>
        <v>108.63261321494777</v>
      </c>
    </row>
    <row r="42" spans="1:16" s="85" customFormat="1" hidden="1" x14ac:dyDescent="0.3">
      <c r="A42" s="97">
        <v>21</v>
      </c>
      <c r="B42" s="100" t="s">
        <v>58</v>
      </c>
      <c r="C42" s="36" t="s">
        <v>18</v>
      </c>
      <c r="D42" s="14">
        <v>16.901504782716771</v>
      </c>
      <c r="E42" s="14">
        <v>28.459752561110673</v>
      </c>
      <c r="F42" s="14">
        <v>29.909500172409548</v>
      </c>
      <c r="G42" s="22">
        <v>30.177594525766398</v>
      </c>
      <c r="H42" s="84">
        <f t="shared" si="1"/>
        <v>106.03603970542983</v>
      </c>
      <c r="I42" s="22">
        <v>19.713444085564479</v>
      </c>
      <c r="J42" s="84">
        <f t="shared" si="2"/>
        <v>69.267798598158791</v>
      </c>
      <c r="K42" s="22">
        <v>27.170950553949169</v>
      </c>
      <c r="L42" s="84">
        <f t="shared" si="3"/>
        <v>95.471492577477264</v>
      </c>
      <c r="M42" s="22">
        <v>40.939650746664462</v>
      </c>
      <c r="N42" s="84">
        <f t="shared" si="4"/>
        <v>135.66240580146024</v>
      </c>
      <c r="O42" s="22">
        <v>29.59219748368826</v>
      </c>
      <c r="P42" s="84">
        <f t="shared" si="5"/>
        <v>103.97911021940871</v>
      </c>
    </row>
    <row r="43" spans="1:16" s="85" customFormat="1" hidden="1" x14ac:dyDescent="0.3">
      <c r="A43" s="97">
        <v>22</v>
      </c>
      <c r="B43" s="63" t="s">
        <v>59</v>
      </c>
      <c r="C43" s="63" t="s">
        <v>60</v>
      </c>
      <c r="D43" s="64">
        <f>SUM(D44:D48)</f>
        <v>1838.4416604563949</v>
      </c>
      <c r="E43" s="64">
        <f>SUM(E44:E48)</f>
        <v>2032.2130000000004</v>
      </c>
      <c r="F43" s="64">
        <f>SUM(F44:F48)</f>
        <v>1996.213</v>
      </c>
      <c r="G43" s="23">
        <f>SUM(G44:G48)</f>
        <v>332.67896632100002</v>
      </c>
      <c r="H43" s="84">
        <f t="shared" si="1"/>
        <v>16.370280394870022</v>
      </c>
      <c r="I43" s="23">
        <f>SUM(I44:I48)</f>
        <v>505.736316429</v>
      </c>
      <c r="J43" s="84">
        <f t="shared" si="2"/>
        <v>24.885989629482729</v>
      </c>
      <c r="K43" s="23">
        <f>SUM(K44:K48)</f>
        <v>469.637848615</v>
      </c>
      <c r="L43" s="84">
        <f t="shared" si="3"/>
        <v>23.10967642737252</v>
      </c>
      <c r="M43" s="23">
        <v>489.69394927300004</v>
      </c>
      <c r="N43" s="84">
        <f t="shared" si="4"/>
        <v>147.1971476551052</v>
      </c>
      <c r="O43" s="23">
        <v>1880.8392762920002</v>
      </c>
      <c r="P43" s="84">
        <f t="shared" si="5"/>
        <v>92.551286518293111</v>
      </c>
    </row>
    <row r="44" spans="1:16" s="85" customFormat="1" hidden="1" x14ac:dyDescent="0.3">
      <c r="A44" s="19"/>
      <c r="B44" s="37" t="s">
        <v>61</v>
      </c>
      <c r="C44" s="35" t="s">
        <v>60</v>
      </c>
      <c r="D44" s="14">
        <v>628.71821124999997</v>
      </c>
      <c r="E44" s="14">
        <v>561.92999999999995</v>
      </c>
      <c r="F44" s="14">
        <v>540.21799999999996</v>
      </c>
      <c r="G44" s="22">
        <v>121.208556958</v>
      </c>
      <c r="H44" s="84">
        <f t="shared" si="1"/>
        <v>21.570045549801577</v>
      </c>
      <c r="I44" s="22">
        <v>117.557070744</v>
      </c>
      <c r="J44" s="84">
        <f t="shared" si="2"/>
        <v>20.920233969355614</v>
      </c>
      <c r="K44" s="22">
        <v>147.65830399999999</v>
      </c>
      <c r="L44" s="84">
        <f t="shared" si="3"/>
        <v>26.276992507963627</v>
      </c>
      <c r="M44" s="22">
        <v>157.31008351599999</v>
      </c>
      <c r="N44" s="84">
        <f t="shared" si="4"/>
        <v>129.78463523042316</v>
      </c>
      <c r="O44" s="22">
        <v>543.72181734599997</v>
      </c>
      <c r="P44" s="84">
        <f t="shared" si="5"/>
        <v>96.759706252736109</v>
      </c>
    </row>
    <row r="45" spans="1:16" s="85" customFormat="1" hidden="1" x14ac:dyDescent="0.3">
      <c r="A45" s="19"/>
      <c r="B45" s="37" t="s">
        <v>62</v>
      </c>
      <c r="C45" s="35" t="s">
        <v>60</v>
      </c>
      <c r="D45" s="14">
        <v>505.35692312797499</v>
      </c>
      <c r="E45" s="14">
        <v>475.31500000000034</v>
      </c>
      <c r="F45" s="14">
        <v>463</v>
      </c>
      <c r="G45" s="22">
        <v>101.50124445900001</v>
      </c>
      <c r="H45" s="84">
        <f t="shared" si="1"/>
        <v>21.35452162439644</v>
      </c>
      <c r="I45" s="22">
        <v>98.417097654000003</v>
      </c>
      <c r="J45" s="84">
        <f t="shared" si="2"/>
        <v>20.705657859314336</v>
      </c>
      <c r="K45" s="22">
        <v>110.744985748</v>
      </c>
      <c r="L45" s="84">
        <f t="shared" si="3"/>
        <v>23.299282738394524</v>
      </c>
      <c r="M45" s="22">
        <v>124.84340234299999</v>
      </c>
      <c r="N45" s="84">
        <f t="shared" si="4"/>
        <v>122.99691792786712</v>
      </c>
      <c r="O45" s="22">
        <v>435.50673020400001</v>
      </c>
      <c r="P45" s="84">
        <f t="shared" si="5"/>
        <v>91.624865658352817</v>
      </c>
    </row>
    <row r="46" spans="1:16" s="85" customFormat="1" hidden="1" x14ac:dyDescent="0.3">
      <c r="A46" s="19"/>
      <c r="B46" s="37" t="s">
        <v>63</v>
      </c>
      <c r="C46" s="35" t="s">
        <v>60</v>
      </c>
      <c r="D46" s="14">
        <v>288.6345</v>
      </c>
      <c r="E46" s="14">
        <v>487.23500000000001</v>
      </c>
      <c r="F46" s="14">
        <v>472.23500000000001</v>
      </c>
      <c r="G46" s="22">
        <v>109.528698048</v>
      </c>
      <c r="H46" s="84">
        <f t="shared" si="1"/>
        <v>22.479644945047049</v>
      </c>
      <c r="I46" s="22">
        <v>120.651898707</v>
      </c>
      <c r="J46" s="84">
        <f t="shared" si="2"/>
        <v>24.762568105123812</v>
      </c>
      <c r="K46" s="22">
        <v>117.55891746</v>
      </c>
      <c r="L46" s="84">
        <f t="shared" si="3"/>
        <v>24.127765341159808</v>
      </c>
      <c r="M46" s="22">
        <v>136.85571963999999</v>
      </c>
      <c r="N46" s="84">
        <f t="shared" si="4"/>
        <v>124.9496452336393</v>
      </c>
      <c r="O46" s="22">
        <v>484.595233855</v>
      </c>
      <c r="P46" s="84">
        <f t="shared" si="5"/>
        <v>99.458214999948694</v>
      </c>
    </row>
    <row r="47" spans="1:16" s="127" customFormat="1" hidden="1" x14ac:dyDescent="0.3">
      <c r="A47" s="62"/>
      <c r="B47" s="129" t="s">
        <v>64</v>
      </c>
      <c r="C47" s="130" t="s">
        <v>60</v>
      </c>
      <c r="D47" s="14">
        <v>1.5972000000000002</v>
      </c>
      <c r="E47" s="14">
        <v>1.597</v>
      </c>
      <c r="F47" s="14">
        <v>1.597</v>
      </c>
      <c r="G47" s="22">
        <v>0.44046685600000002</v>
      </c>
      <c r="H47" s="84">
        <f t="shared" si="1"/>
        <v>27.580892673763309</v>
      </c>
      <c r="I47" s="22">
        <v>0.46702877199999998</v>
      </c>
      <c r="J47" s="84">
        <f t="shared" si="2"/>
        <v>29.244130995616779</v>
      </c>
      <c r="K47" s="22">
        <v>0.33288334600000002</v>
      </c>
      <c r="L47" s="84">
        <f t="shared" si="3"/>
        <v>20.844292172824048</v>
      </c>
      <c r="M47" s="22">
        <v>0.36403780000000002</v>
      </c>
      <c r="N47" s="84">
        <f t="shared" si="4"/>
        <v>82.648170921627766</v>
      </c>
      <c r="O47" s="22">
        <v>1.6020859409999999</v>
      </c>
      <c r="P47" s="126">
        <f t="shared" si="5"/>
        <v>100.31846844082655</v>
      </c>
    </row>
    <row r="48" spans="1:16" s="122" customFormat="1" hidden="1" x14ac:dyDescent="0.3">
      <c r="A48" s="128"/>
      <c r="B48" s="129" t="s">
        <v>65</v>
      </c>
      <c r="C48" s="130" t="s">
        <v>60</v>
      </c>
      <c r="D48" s="14">
        <v>414.13482607841996</v>
      </c>
      <c r="E48" s="14">
        <v>506.13600000000002</v>
      </c>
      <c r="F48" s="14">
        <v>519.16300000000001</v>
      </c>
      <c r="G48" s="22">
        <v>0</v>
      </c>
      <c r="H48" s="84">
        <f t="shared" si="1"/>
        <v>0</v>
      </c>
      <c r="I48" s="22">
        <v>168.643220552</v>
      </c>
      <c r="J48" s="84">
        <f t="shared" si="2"/>
        <v>33.31974420946149</v>
      </c>
      <c r="K48" s="22">
        <v>93.342758060999998</v>
      </c>
      <c r="L48" s="84">
        <f t="shared" si="3"/>
        <v>18.442228583029067</v>
      </c>
      <c r="M48" s="22">
        <v>70.320705974000006</v>
      </c>
      <c r="N48" s="84" t="e">
        <f t="shared" si="4"/>
        <v>#DIV/0!</v>
      </c>
      <c r="O48" s="22">
        <v>415.413408946</v>
      </c>
      <c r="P48" s="126">
        <f t="shared" si="5"/>
        <v>82.07545184416837</v>
      </c>
    </row>
    <row r="49" spans="1:16" s="85" customFormat="1" hidden="1" x14ac:dyDescent="0.3">
      <c r="A49" s="97">
        <v>23</v>
      </c>
      <c r="B49" s="96" t="s">
        <v>66</v>
      </c>
      <c r="C49" s="36" t="s">
        <v>18</v>
      </c>
      <c r="D49" s="14">
        <v>4.3447268448575214</v>
      </c>
      <c r="E49" s="14">
        <v>3.4579058241550191</v>
      </c>
      <c r="F49" s="14">
        <v>0.90536970348496371</v>
      </c>
      <c r="G49" s="22">
        <v>2.0298757824783644</v>
      </c>
      <c r="H49" s="84">
        <f t="shared" si="1"/>
        <v>58.702459977330037</v>
      </c>
      <c r="I49" s="22">
        <v>2.8886619326706131</v>
      </c>
      <c r="J49" s="84">
        <f t="shared" si="2"/>
        <v>83.537900670747518</v>
      </c>
      <c r="K49" s="22">
        <v>13.089563407815627</v>
      </c>
      <c r="L49" s="84">
        <f t="shared" si="3"/>
        <v>378.54019378952341</v>
      </c>
      <c r="M49" s="22">
        <v>8.2929412664655214E-2</v>
      </c>
      <c r="N49" s="84">
        <f t="shared" si="4"/>
        <v>4.0854427340082387</v>
      </c>
      <c r="O49" s="22">
        <v>3.4051886044975084</v>
      </c>
      <c r="P49" s="84">
        <f t="shared" si="5"/>
        <v>98.475458201051708</v>
      </c>
    </row>
    <row r="50" spans="1:16" s="85" customFormat="1" hidden="1" x14ac:dyDescent="0.3">
      <c r="A50" s="97">
        <v>24</v>
      </c>
      <c r="B50" s="96" t="s">
        <v>67</v>
      </c>
      <c r="C50" s="36" t="s">
        <v>18</v>
      </c>
      <c r="D50" s="14">
        <v>92.876020589181863</v>
      </c>
      <c r="E50" s="14">
        <v>94.365590804923372</v>
      </c>
      <c r="F50" s="14">
        <v>95.926648279176703</v>
      </c>
      <c r="G50" s="22">
        <v>88.714967090410184</v>
      </c>
      <c r="H50" s="84">
        <f t="shared" si="1"/>
        <v>94.011987138199132</v>
      </c>
      <c r="I50" s="22">
        <v>90.199355264637632</v>
      </c>
      <c r="J50" s="84">
        <f t="shared" si="2"/>
        <v>95.58500560983255</v>
      </c>
      <c r="K50" s="22">
        <v>84.028842019853187</v>
      </c>
      <c r="L50" s="84">
        <f t="shared" si="3"/>
        <v>89.046061496675449</v>
      </c>
      <c r="M50" s="22">
        <v>95.068569026437586</v>
      </c>
      <c r="N50" s="84">
        <f t="shared" si="4"/>
        <v>107.16181513041919</v>
      </c>
      <c r="O50" s="22">
        <v>90.8499531150281</v>
      </c>
      <c r="P50" s="84">
        <f t="shared" si="5"/>
        <v>96.274449553160807</v>
      </c>
    </row>
    <row r="51" spans="1:16" s="85" customFormat="1" hidden="1" x14ac:dyDescent="0.3">
      <c r="A51" s="97">
        <v>25</v>
      </c>
      <c r="B51" s="96" t="s">
        <v>68</v>
      </c>
      <c r="C51" s="36" t="s">
        <v>18</v>
      </c>
      <c r="D51" s="14">
        <v>2.7792525659606131</v>
      </c>
      <c r="E51" s="14">
        <v>2.1765033709216066</v>
      </c>
      <c r="F51" s="14">
        <v>3.1679820173383249</v>
      </c>
      <c r="G51" s="22">
        <v>9.2551571271114579</v>
      </c>
      <c r="H51" s="84">
        <f t="shared" si="1"/>
        <v>425.23054412695467</v>
      </c>
      <c r="I51" s="22">
        <v>6.9119828026917611</v>
      </c>
      <c r="J51" s="84">
        <f t="shared" si="2"/>
        <v>317.57280485005583</v>
      </c>
      <c r="K51" s="22">
        <v>2.8815945723311729</v>
      </c>
      <c r="L51" s="84">
        <f t="shared" si="3"/>
        <v>132.39559427426965</v>
      </c>
      <c r="M51" s="22">
        <v>4.848501560897752</v>
      </c>
      <c r="N51" s="84">
        <f t="shared" si="4"/>
        <v>52.387025896025754</v>
      </c>
      <c r="O51" s="22">
        <v>5.7448582804744008</v>
      </c>
      <c r="P51" s="84">
        <f t="shared" si="5"/>
        <v>263.94897233914367</v>
      </c>
    </row>
    <row r="52" spans="1:16" s="85" customFormat="1" ht="29.45" thickBot="1" x14ac:dyDescent="0.35">
      <c r="A52" s="144">
        <v>26</v>
      </c>
      <c r="B52" s="145" t="s">
        <v>69</v>
      </c>
      <c r="C52" s="145" t="s">
        <v>60</v>
      </c>
      <c r="D52" s="146">
        <v>507.65206914734586</v>
      </c>
      <c r="E52" s="146">
        <v>917.7601505130001</v>
      </c>
      <c r="F52" s="146">
        <v>961.1867731939999</v>
      </c>
      <c r="G52" s="147">
        <v>144.86233339898999</v>
      </c>
      <c r="H52" s="148">
        <f t="shared" si="1"/>
        <v>15.78433464538816</v>
      </c>
      <c r="I52" s="147">
        <v>200.24847887963998</v>
      </c>
      <c r="J52" s="148">
        <f t="shared" si="2"/>
        <v>21.81926059523364</v>
      </c>
      <c r="K52" s="147">
        <v>186.59183521167</v>
      </c>
      <c r="L52" s="148">
        <f t="shared" si="3"/>
        <v>20.33121999330335</v>
      </c>
      <c r="M52" s="147">
        <v>342.19353019822006</v>
      </c>
      <c r="N52" s="148">
        <f t="shared" si="4"/>
        <v>236.21981102273608</v>
      </c>
      <c r="O52" s="147">
        <v>892.53744089909992</v>
      </c>
      <c r="P52" s="149">
        <f t="shared" si="5"/>
        <v>97.251710090070759</v>
      </c>
    </row>
    <row r="53" spans="1:16" s="85" customFormat="1" hidden="1" x14ac:dyDescent="0.3">
      <c r="A53" s="141"/>
      <c r="B53" s="142" t="s">
        <v>70</v>
      </c>
      <c r="C53" s="141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</row>
    <row r="54" spans="1:16" s="85" customFormat="1" hidden="1" x14ac:dyDescent="0.3">
      <c r="A54" s="101">
        <v>27</v>
      </c>
      <c r="B54" s="102" t="s">
        <v>71</v>
      </c>
      <c r="C54" s="102" t="s">
        <v>72</v>
      </c>
      <c r="D54" s="81">
        <f t="shared" ref="D54:E54" si="6">D55+D56+D59</f>
        <v>1259603.7859999998</v>
      </c>
      <c r="E54" s="81">
        <f t="shared" si="6"/>
        <v>1023046.292</v>
      </c>
      <c r="F54" s="81">
        <f>F55+F56+F59</f>
        <v>990133.95999999985</v>
      </c>
      <c r="G54" s="81">
        <f>G55+G56+G59</f>
        <v>236840</v>
      </c>
      <c r="H54" s="83">
        <f>G54/$E54*100</f>
        <v>23.150467564570381</v>
      </c>
      <c r="I54" s="81">
        <v>225920</v>
      </c>
      <c r="J54" s="83">
        <f>I54/$E54*100</f>
        <v>22.083067185389886</v>
      </c>
      <c r="K54" s="81">
        <v>290606</v>
      </c>
      <c r="L54" s="83">
        <f>K54/$E54*100</f>
        <v>28.405948222722259</v>
      </c>
      <c r="M54" s="103">
        <v>262386</v>
      </c>
      <c r="N54" s="83">
        <f>M54/$G54*100</f>
        <v>110.78618476608682</v>
      </c>
      <c r="O54" s="54">
        <f t="shared" ref="O54:O55" si="7">G54+I54+K54+M54</f>
        <v>1015752</v>
      </c>
      <c r="P54" s="83">
        <f t="shared" ref="P54:P63" si="8">O54/$E54*100</f>
        <v>99.287002742980462</v>
      </c>
    </row>
    <row r="55" spans="1:16" s="85" customFormat="1" hidden="1" x14ac:dyDescent="0.3">
      <c r="A55" s="101">
        <v>28</v>
      </c>
      <c r="B55" s="102" t="s">
        <v>73</v>
      </c>
      <c r="C55" s="102" t="s">
        <v>72</v>
      </c>
      <c r="D55" s="104">
        <v>806087.75400000007</v>
      </c>
      <c r="E55" s="104">
        <v>774935</v>
      </c>
      <c r="F55" s="105">
        <v>713985.47999999986</v>
      </c>
      <c r="G55" s="103">
        <v>175734</v>
      </c>
      <c r="H55" s="83">
        <f>G55/$E55*100</f>
        <v>22.677256802183411</v>
      </c>
      <c r="I55" s="103">
        <v>174627</v>
      </c>
      <c r="J55" s="83">
        <f>I55/$E55*100</f>
        <v>22.534406111480319</v>
      </c>
      <c r="K55" s="103">
        <v>230083</v>
      </c>
      <c r="L55" s="83">
        <f>K55/$E55*100</f>
        <v>29.690619213224334</v>
      </c>
      <c r="M55" s="103">
        <v>202886</v>
      </c>
      <c r="N55" s="83">
        <f>M55/$G55*100</f>
        <v>115.45062423890653</v>
      </c>
      <c r="O55" s="54">
        <f t="shared" si="7"/>
        <v>783330</v>
      </c>
      <c r="P55" s="83">
        <f t="shared" si="8"/>
        <v>101.08331666526871</v>
      </c>
    </row>
    <row r="56" spans="1:16" s="85" customFormat="1" hidden="1" x14ac:dyDescent="0.3">
      <c r="A56" s="101">
        <v>29</v>
      </c>
      <c r="B56" s="102" t="s">
        <v>74</v>
      </c>
      <c r="C56" s="106" t="s">
        <v>72</v>
      </c>
      <c r="D56" s="107">
        <f t="shared" ref="D56:E56" si="9">SUM(D57:D58)</f>
        <v>351480.74</v>
      </c>
      <c r="E56" s="107">
        <f t="shared" si="9"/>
        <v>148416</v>
      </c>
      <c r="F56" s="107">
        <f>SUM(F57:F58)</f>
        <v>156093.47999999998</v>
      </c>
      <c r="G56" s="107">
        <f>SUM(G57:G58)</f>
        <v>34640</v>
      </c>
      <c r="H56" s="108">
        <f>G56/$E56*100</f>
        <v>23.339801638637343</v>
      </c>
      <c r="I56" s="107">
        <f>SUM(I57:I58)</f>
        <v>23343</v>
      </c>
      <c r="J56" s="108">
        <f>I56/$E56*100</f>
        <v>15.728088615782665</v>
      </c>
      <c r="K56" s="109">
        <v>28827</v>
      </c>
      <c r="L56" s="108">
        <f>K56/$E56*100</f>
        <v>19.423108020698578</v>
      </c>
      <c r="M56" s="109">
        <v>25167</v>
      </c>
      <c r="N56" s="108">
        <f>M56/$G56*100</f>
        <v>72.653002309468818</v>
      </c>
      <c r="O56" s="110">
        <f>O57+O58</f>
        <v>111977</v>
      </c>
      <c r="P56" s="108">
        <f t="shared" si="8"/>
        <v>75.448064898663219</v>
      </c>
    </row>
    <row r="57" spans="1:16" s="85" customFormat="1" hidden="1" x14ac:dyDescent="0.3">
      <c r="A57" s="19"/>
      <c r="B57" s="111" t="s">
        <v>75</v>
      </c>
      <c r="C57" s="112" t="s">
        <v>72</v>
      </c>
      <c r="D57" s="105">
        <v>312058.82</v>
      </c>
      <c r="E57" s="105">
        <v>144531</v>
      </c>
      <c r="F57" s="105">
        <v>156093.47999999998</v>
      </c>
      <c r="G57" s="113">
        <v>34193</v>
      </c>
      <c r="H57" s="84">
        <f>G57/$E57*100</f>
        <v>23.657900381233091</v>
      </c>
      <c r="I57" s="113">
        <v>22938</v>
      </c>
      <c r="J57" s="84">
        <f>I57/$E57*100</f>
        <v>15.870643668140399</v>
      </c>
      <c r="K57" s="113">
        <v>26874</v>
      </c>
      <c r="L57" s="84">
        <f>K57/$E57*100</f>
        <v>18.593934865184629</v>
      </c>
      <c r="M57" s="113">
        <v>23363</v>
      </c>
      <c r="N57" s="84">
        <f>M57/$G57*100</f>
        <v>68.326850524961245</v>
      </c>
      <c r="O57" s="54">
        <f>G57+I57+K57+M57</f>
        <v>107368</v>
      </c>
      <c r="P57" s="84">
        <f t="shared" si="8"/>
        <v>74.287177145387489</v>
      </c>
    </row>
    <row r="58" spans="1:16" s="85" customFormat="1" hidden="1" x14ac:dyDescent="0.3">
      <c r="A58" s="19"/>
      <c r="B58" s="111" t="s">
        <v>76</v>
      </c>
      <c r="C58" s="112" t="s">
        <v>72</v>
      </c>
      <c r="D58" s="105">
        <v>39421.919999999998</v>
      </c>
      <c r="E58" s="105">
        <v>3885</v>
      </c>
      <c r="F58" s="105">
        <v>0</v>
      </c>
      <c r="G58" s="113">
        <v>447</v>
      </c>
      <c r="H58" s="84">
        <f>G58/$E58*100</f>
        <v>11.505791505791505</v>
      </c>
      <c r="I58" s="113">
        <v>405</v>
      </c>
      <c r="J58" s="84">
        <f>I58/$E58*100</f>
        <v>10.424710424710424</v>
      </c>
      <c r="K58" s="113">
        <v>1953</v>
      </c>
      <c r="L58" s="84">
        <f>K58/$E58*100</f>
        <v>50.270270270270267</v>
      </c>
      <c r="M58" s="113">
        <v>1804</v>
      </c>
      <c r="N58" s="84">
        <v>0</v>
      </c>
      <c r="O58" s="54">
        <f t="shared" ref="O58" si="10">G58+I58+K58+M58</f>
        <v>4609</v>
      </c>
      <c r="P58" s="114">
        <f t="shared" si="8"/>
        <v>118.63577863577864</v>
      </c>
    </row>
    <row r="59" spans="1:16" s="85" customFormat="1" hidden="1" x14ac:dyDescent="0.3">
      <c r="A59" s="101">
        <v>30</v>
      </c>
      <c r="B59" s="35" t="s">
        <v>77</v>
      </c>
      <c r="C59" s="31" t="s">
        <v>72</v>
      </c>
      <c r="D59" s="107">
        <f t="shared" ref="D59:E59" si="11">SUM(D60:D61)</f>
        <v>102035.29199999999</v>
      </c>
      <c r="E59" s="107">
        <f t="shared" si="11"/>
        <v>99695.291999999987</v>
      </c>
      <c r="F59" s="107">
        <f>SUM(F60:F61)</f>
        <v>120055</v>
      </c>
      <c r="G59" s="110">
        <f>SUM(G60:G61)</f>
        <v>26466</v>
      </c>
      <c r="H59" s="108"/>
      <c r="I59" s="110">
        <f>SUM(I60:I61)</f>
        <v>27950</v>
      </c>
      <c r="J59" s="108"/>
      <c r="K59" s="109">
        <v>31696</v>
      </c>
      <c r="L59" s="108"/>
      <c r="M59" s="109">
        <v>34333</v>
      </c>
      <c r="N59" s="108"/>
      <c r="O59" s="115">
        <f>SUM(O60:O61)</f>
        <v>120445</v>
      </c>
      <c r="P59" s="108">
        <f t="shared" si="8"/>
        <v>120.81312726382308</v>
      </c>
    </row>
    <row r="60" spans="1:16" s="85" customFormat="1" hidden="1" x14ac:dyDescent="0.3">
      <c r="A60" s="19"/>
      <c r="B60" s="111" t="s">
        <v>78</v>
      </c>
      <c r="C60" s="112" t="s">
        <v>72</v>
      </c>
      <c r="D60" s="105">
        <v>93157.613999999987</v>
      </c>
      <c r="E60" s="105">
        <v>92527.613999999987</v>
      </c>
      <c r="F60" s="105">
        <v>114721</v>
      </c>
      <c r="G60" s="113">
        <v>25249</v>
      </c>
      <c r="H60" s="116">
        <f>G60/$E60*100</f>
        <v>27.288069916079326</v>
      </c>
      <c r="I60" s="113">
        <v>26951</v>
      </c>
      <c r="J60" s="84">
        <f t="shared" ref="J60:J63" si="12">I60/$E60*100</f>
        <v>29.127520785308487</v>
      </c>
      <c r="K60" s="113">
        <v>30217</v>
      </c>
      <c r="L60" s="84">
        <f t="shared" ref="L60:L63" si="13">K60/$E60*100</f>
        <v>32.657277858694165</v>
      </c>
      <c r="M60" s="113">
        <v>32684</v>
      </c>
      <c r="N60" s="84">
        <f t="shared" ref="N60:N63" si="14">M60/$G60*100</f>
        <v>129.44671076082221</v>
      </c>
      <c r="O60" s="54">
        <f>G60+I60+K60+M60</f>
        <v>115101</v>
      </c>
      <c r="P60" s="84">
        <f t="shared" si="8"/>
        <v>124.39637749656012</v>
      </c>
    </row>
    <row r="61" spans="1:16" s="85" customFormat="1" hidden="1" x14ac:dyDescent="0.3">
      <c r="A61" s="62"/>
      <c r="B61" s="111" t="s">
        <v>79</v>
      </c>
      <c r="C61" s="112" t="s">
        <v>72</v>
      </c>
      <c r="D61" s="105">
        <v>8877.6779999999999</v>
      </c>
      <c r="E61" s="105">
        <v>7167.6779999999999</v>
      </c>
      <c r="F61" s="105">
        <v>5334</v>
      </c>
      <c r="G61" s="113">
        <v>1217</v>
      </c>
      <c r="H61" s="83">
        <f t="shared" ref="H61:H63" si="15">G61/$E61*100</f>
        <v>16.978999335628639</v>
      </c>
      <c r="I61" s="113">
        <v>999</v>
      </c>
      <c r="J61" s="84">
        <f t="shared" si="12"/>
        <v>13.937568065976178</v>
      </c>
      <c r="K61" s="113">
        <v>1479</v>
      </c>
      <c r="L61" s="84">
        <f t="shared" si="13"/>
        <v>20.634297467045815</v>
      </c>
      <c r="M61" s="113">
        <v>1649</v>
      </c>
      <c r="N61" s="84">
        <f t="shared" si="14"/>
        <v>135.49712407559574</v>
      </c>
      <c r="O61" s="54">
        <f t="shared" ref="O61:O63" si="16">G61+I61+K61+M61</f>
        <v>5344</v>
      </c>
      <c r="P61" s="84">
        <f t="shared" si="8"/>
        <v>74.556920665241947</v>
      </c>
    </row>
    <row r="62" spans="1:16" s="85" customFormat="1" hidden="1" x14ac:dyDescent="0.3">
      <c r="A62" s="101">
        <v>31</v>
      </c>
      <c r="B62" s="35" t="s">
        <v>81</v>
      </c>
      <c r="C62" s="35" t="s">
        <v>72</v>
      </c>
      <c r="D62" s="55">
        <v>30214</v>
      </c>
      <c r="E62" s="55">
        <v>32804.936500000003</v>
      </c>
      <c r="F62" s="55">
        <v>34729.558500000006</v>
      </c>
      <c r="G62" s="103">
        <v>6043</v>
      </c>
      <c r="H62" s="83">
        <f>G62/$E62*100</f>
        <v>18.421008069928742</v>
      </c>
      <c r="I62" s="103">
        <v>6659</v>
      </c>
      <c r="J62" s="83">
        <f>I62/$E62*100</f>
        <v>20.298774240882921</v>
      </c>
      <c r="K62" s="103">
        <v>8455</v>
      </c>
      <c r="L62" s="83">
        <f>K62/$E62*100</f>
        <v>25.773560025028548</v>
      </c>
      <c r="M62" s="103">
        <v>10756</v>
      </c>
      <c r="N62" s="83">
        <f>M62/$G62*100</f>
        <v>177.99106404103921</v>
      </c>
      <c r="O62" s="52">
        <f>[3]Obj!$N$220</f>
        <v>31913</v>
      </c>
      <c r="P62" s="83">
        <f>O62/$E62*100</f>
        <v>97.281090606592073</v>
      </c>
    </row>
    <row r="63" spans="1:16" s="85" customFormat="1" hidden="1" x14ac:dyDescent="0.3">
      <c r="A63" s="101">
        <v>32</v>
      </c>
      <c r="B63" s="35" t="s">
        <v>80</v>
      </c>
      <c r="C63" s="35" t="s">
        <v>18</v>
      </c>
      <c r="D63" s="14">
        <v>5.4972111809176596</v>
      </c>
      <c r="E63" s="14">
        <v>5.5</v>
      </c>
      <c r="F63" s="14">
        <v>5.5</v>
      </c>
      <c r="G63" s="83">
        <v>1.4258712673078406</v>
      </c>
      <c r="H63" s="83">
        <f t="shared" si="15"/>
        <v>25.924932132869831</v>
      </c>
      <c r="I63" s="83">
        <v>2.93</v>
      </c>
      <c r="J63" s="83">
        <f t="shared" si="12"/>
        <v>53.272727272727273</v>
      </c>
      <c r="K63" s="83">
        <v>4.639334488415841</v>
      </c>
      <c r="L63" s="83">
        <f t="shared" si="13"/>
        <v>84.351536153015289</v>
      </c>
      <c r="M63" s="83">
        <v>0</v>
      </c>
      <c r="N63" s="83">
        <f t="shared" si="14"/>
        <v>0</v>
      </c>
      <c r="O63" s="117">
        <f t="shared" si="16"/>
        <v>8.9952057557236813</v>
      </c>
      <c r="P63" s="83">
        <f t="shared" si="8"/>
        <v>163.54919555861238</v>
      </c>
    </row>
    <row r="64" spans="1:16" x14ac:dyDescent="0.3">
      <c r="A64" s="80"/>
      <c r="B64" s="78"/>
      <c r="C64" s="78"/>
      <c r="D64" s="82"/>
      <c r="E64" s="82"/>
      <c r="F64" s="82"/>
      <c r="G64" s="75"/>
      <c r="H64" s="76"/>
      <c r="I64" s="75"/>
      <c r="J64" s="76"/>
      <c r="K64" s="75"/>
      <c r="L64" s="76"/>
      <c r="M64" s="75"/>
      <c r="N64" s="76"/>
      <c r="O64" s="75"/>
      <c r="P64" s="76"/>
    </row>
    <row r="65" spans="1:16" x14ac:dyDescent="0.3">
      <c r="A65" s="15"/>
      <c r="B65" s="15"/>
      <c r="C65" s="15"/>
      <c r="D65" s="16"/>
      <c r="E65" s="16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</row>
  </sheetData>
  <mergeCells count="7">
    <mergeCell ref="B1:Q1"/>
    <mergeCell ref="A3:A4"/>
    <mergeCell ref="B3:B4"/>
    <mergeCell ref="C3:C4"/>
    <mergeCell ref="D3:P3"/>
    <mergeCell ref="D4:F4"/>
    <mergeCell ref="G4:P4"/>
  </mergeCells>
  <conditionalFormatting sqref="D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:G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9:G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 K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9 K9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Triwulan 1-3</vt:lpstr>
      <vt:lpstr>Triwulan 1-4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BAPPENDA-NTB</dc:creator>
  <cp:lastModifiedBy>STATISTIK</cp:lastModifiedBy>
  <dcterms:created xsi:type="dcterms:W3CDTF">2022-07-26T02:23:08Z</dcterms:created>
  <dcterms:modified xsi:type="dcterms:W3CDTF">2024-03-14T02:35:26Z</dcterms:modified>
</cp:coreProperties>
</file>