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V18" i="1" l="1"/>
  <c r="U18" i="1"/>
  <c r="S18" i="1"/>
  <c r="Q18" i="1"/>
  <c r="J18" i="1"/>
  <c r="I18" i="1"/>
  <c r="D18" i="1"/>
  <c r="C18" i="1"/>
  <c r="W17" i="1"/>
  <c r="T17" i="1"/>
  <c r="M17" i="1"/>
  <c r="L17" i="1"/>
  <c r="N17" i="1" s="1"/>
  <c r="K17" i="1"/>
  <c r="G17" i="1"/>
  <c r="F17" i="1"/>
  <c r="H17" i="1" s="1"/>
  <c r="O17" i="1" s="1"/>
  <c r="P17" i="1" s="1"/>
  <c r="E17" i="1"/>
  <c r="W16" i="1"/>
  <c r="T16" i="1"/>
  <c r="M16" i="1"/>
  <c r="N16" i="1" s="1"/>
  <c r="L16" i="1"/>
  <c r="K16" i="1"/>
  <c r="G16" i="1"/>
  <c r="H16" i="1" s="1"/>
  <c r="O16" i="1" s="1"/>
  <c r="P16" i="1" s="1"/>
  <c r="F16" i="1"/>
  <c r="E16" i="1"/>
  <c r="W15" i="1"/>
  <c r="T15" i="1"/>
  <c r="N15" i="1"/>
  <c r="M15" i="1"/>
  <c r="L15" i="1"/>
  <c r="K15" i="1"/>
  <c r="H15" i="1"/>
  <c r="O15" i="1" s="1"/>
  <c r="P15" i="1" s="1"/>
  <c r="G15" i="1"/>
  <c r="F15" i="1"/>
  <c r="E15" i="1"/>
  <c r="W14" i="1"/>
  <c r="T14" i="1"/>
  <c r="M14" i="1"/>
  <c r="L14" i="1"/>
  <c r="N14" i="1" s="1"/>
  <c r="K14" i="1"/>
  <c r="G14" i="1"/>
  <c r="F14" i="1"/>
  <c r="H14" i="1" s="1"/>
  <c r="O14" i="1" s="1"/>
  <c r="P14" i="1" s="1"/>
  <c r="E14" i="1"/>
  <c r="W13" i="1"/>
  <c r="T13" i="1"/>
  <c r="M13" i="1"/>
  <c r="L13" i="1"/>
  <c r="N13" i="1" s="1"/>
  <c r="K13" i="1"/>
  <c r="G13" i="1"/>
  <c r="F13" i="1"/>
  <c r="H13" i="1" s="1"/>
  <c r="O13" i="1" s="1"/>
  <c r="P13" i="1" s="1"/>
  <c r="E13" i="1"/>
  <c r="W12" i="1"/>
  <c r="T12" i="1"/>
  <c r="M12" i="1"/>
  <c r="N12" i="1" s="1"/>
  <c r="L12" i="1"/>
  <c r="K12" i="1"/>
  <c r="G12" i="1"/>
  <c r="H12" i="1" s="1"/>
  <c r="O12" i="1" s="1"/>
  <c r="P12" i="1" s="1"/>
  <c r="F12" i="1"/>
  <c r="E12" i="1"/>
  <c r="W11" i="1"/>
  <c r="T11" i="1"/>
  <c r="N11" i="1"/>
  <c r="M11" i="1"/>
  <c r="L11" i="1"/>
  <c r="K11" i="1"/>
  <c r="H11" i="1"/>
  <c r="O11" i="1" s="1"/>
  <c r="P11" i="1" s="1"/>
  <c r="G11" i="1"/>
  <c r="F11" i="1"/>
  <c r="E11" i="1"/>
  <c r="W10" i="1"/>
  <c r="T10" i="1"/>
  <c r="M10" i="1"/>
  <c r="L10" i="1"/>
  <c r="N10" i="1" s="1"/>
  <c r="K10" i="1"/>
  <c r="G10" i="1"/>
  <c r="F10" i="1"/>
  <c r="H10" i="1" s="1"/>
  <c r="O10" i="1" s="1"/>
  <c r="P10" i="1" s="1"/>
  <c r="E10" i="1"/>
  <c r="W9" i="1"/>
  <c r="R9" i="1"/>
  <c r="R18" i="1" s="1"/>
  <c r="M9" i="1"/>
  <c r="N9" i="1" s="1"/>
  <c r="L9" i="1"/>
  <c r="K9" i="1"/>
  <c r="F9" i="1"/>
  <c r="E9" i="1"/>
  <c r="A9" i="1"/>
  <c r="A10" i="1" s="1"/>
  <c r="A11" i="1" s="1"/>
  <c r="A12" i="1" s="1"/>
  <c r="A13" i="1" s="1"/>
  <c r="A14" i="1" s="1"/>
  <c r="A15" i="1" s="1"/>
  <c r="A16" i="1" s="1"/>
  <c r="A17" i="1" s="1"/>
  <c r="W8" i="1"/>
  <c r="W18" i="1" s="1"/>
  <c r="T8" i="1"/>
  <c r="N8" i="1"/>
  <c r="M8" i="1"/>
  <c r="M18" i="1" s="1"/>
  <c r="L8" i="1"/>
  <c r="L18" i="1" s="1"/>
  <c r="K8" i="1"/>
  <c r="K18" i="1" s="1"/>
  <c r="H8" i="1"/>
  <c r="O8" i="1" s="1"/>
  <c r="G8" i="1"/>
  <c r="F8" i="1"/>
  <c r="F18" i="1" s="1"/>
  <c r="E8" i="1"/>
  <c r="E18" i="1" s="1"/>
  <c r="A3" i="1"/>
  <c r="T18" i="1" l="1"/>
  <c r="P8" i="1"/>
  <c r="N18" i="1"/>
  <c r="G9" i="1"/>
  <c r="H9" i="1" s="1"/>
  <c r="O9" i="1" s="1"/>
  <c r="P9" i="1" s="1"/>
  <c r="T9" i="1"/>
  <c r="P18" i="1" l="1"/>
  <c r="H18" i="1"/>
  <c r="O18" i="1"/>
  <c r="G18" i="1"/>
</calcChain>
</file>

<file path=xl/sharedStrings.xml><?xml version="1.0" encoding="utf-8"?>
<sst xmlns="http://schemas.openxmlformats.org/spreadsheetml/2006/main" count="45" uniqueCount="29">
  <si>
    <t>Jumlah Sekolah, Peserta Didik (Siswa), Rombongan Belajar, Ruang Kelas  dan Tenga Pendidik (Guru)</t>
  </si>
  <si>
    <t>Sekolah Dasar (SD)</t>
  </si>
  <si>
    <t>Tabel 5</t>
  </si>
  <si>
    <t>No.</t>
  </si>
  <si>
    <t>Kabupaten/Kota</t>
  </si>
  <si>
    <t>Sekolah</t>
  </si>
  <si>
    <t>Jumlah Peserta Didik</t>
  </si>
  <si>
    <t>Jml. Rombongan Belajar</t>
  </si>
  <si>
    <t>Ruang Kelas Milik</t>
  </si>
  <si>
    <t>Tenga Pendidik Tetap</t>
  </si>
  <si>
    <t>N</t>
  </si>
  <si>
    <t>S</t>
  </si>
  <si>
    <t>JML</t>
  </si>
  <si>
    <t>Negeri</t>
  </si>
  <si>
    <t>Swasta</t>
  </si>
  <si>
    <t>Jumlah</t>
  </si>
  <si>
    <t>Jml</t>
  </si>
  <si>
    <t>L</t>
  </si>
  <si>
    <t>P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</si>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</sst>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/>
    <xf numFmtId="41" fontId="3" fillId="0" borderId="20" xfId="1" applyFont="1" applyBorder="1"/>
    <xf numFmtId="41" fontId="3" fillId="0" borderId="21" xfId="1" applyFont="1" applyBorder="1"/>
    <xf numFmtId="41" fontId="3" fillId="0" borderId="22" xfId="1" applyFont="1" applyBorder="1"/>
    <xf numFmtId="0" fontId="3" fillId="0" borderId="24" xfId="0" applyFont="1" applyBorder="1"/>
    <xf numFmtId="41" fontId="3" fillId="0" borderId="24" xfId="1" applyFont="1" applyBorder="1"/>
    <xf numFmtId="41" fontId="3" fillId="0" borderId="10" xfId="1" applyFont="1" applyBorder="1"/>
    <xf numFmtId="41" fontId="3" fillId="0" borderId="25" xfId="1" applyFont="1" applyBorder="1"/>
    <xf numFmtId="0" fontId="3" fillId="0" borderId="8" xfId="0" applyFont="1" applyBorder="1"/>
    <xf numFmtId="41" fontId="3" fillId="0" borderId="26" xfId="1" applyFont="1" applyBorder="1"/>
    <xf numFmtId="0" fontId="3" fillId="0" borderId="26" xfId="0" applyFont="1" applyBorder="1"/>
    <xf numFmtId="41" fontId="3" fillId="0" borderId="27" xfId="1" applyFont="1" applyBorder="1"/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ikbud\buku%20saku%202020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tab 37"/>
      <sheetName val="tab38"/>
      <sheetName val="tab 39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/>
      <sheetData sheetId="2"/>
      <sheetData sheetId="3"/>
      <sheetData sheetId="4">
        <row r="3">
          <cell r="A3" t="str">
            <v>Provinsi Nusa Tenggara Barat Tahun 2020/2021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E25" sqref="E25"/>
    </sheetView>
  </sheetViews>
  <sheetFormatPr defaultRowHeight="14.4" x14ac:dyDescent="0.3"/>
  <cols>
    <col min="1" max="1" width="4" customWidth="1"/>
    <col min="2" max="2" width="16.33203125" customWidth="1"/>
  </cols>
  <sheetData>
    <row r="1" spans="1:23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6" x14ac:dyDescent="0.3">
      <c r="A3" s="1" t="str">
        <f>+[1]tab4!A3</f>
        <v>Provinsi Nusa Tenggara Barat Tahun 2020/2021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thickBot="1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3">
      <c r="A5" s="3" t="s">
        <v>3</v>
      </c>
      <c r="B5" s="4" t="s">
        <v>4</v>
      </c>
      <c r="C5" s="5" t="s">
        <v>5</v>
      </c>
      <c r="D5" s="6"/>
      <c r="E5" s="7"/>
      <c r="F5" s="5" t="s">
        <v>6</v>
      </c>
      <c r="G5" s="6"/>
      <c r="H5" s="6"/>
      <c r="I5" s="6"/>
      <c r="J5" s="6"/>
      <c r="K5" s="6"/>
      <c r="L5" s="6"/>
      <c r="M5" s="6"/>
      <c r="N5" s="6"/>
      <c r="O5" s="5" t="s">
        <v>7</v>
      </c>
      <c r="P5" s="6"/>
      <c r="Q5" s="7"/>
      <c r="R5" s="5" t="s">
        <v>8</v>
      </c>
      <c r="S5" s="6"/>
      <c r="T5" s="7"/>
      <c r="U5" s="5" t="s">
        <v>9</v>
      </c>
      <c r="V5" s="6"/>
      <c r="W5" s="8"/>
    </row>
    <row r="6" spans="1:23" x14ac:dyDescent="0.3">
      <c r="A6" s="9"/>
      <c r="B6" s="10"/>
      <c r="C6" s="11" t="s">
        <v>10</v>
      </c>
      <c r="D6" s="11" t="s">
        <v>11</v>
      </c>
      <c r="E6" s="11" t="s">
        <v>12</v>
      </c>
      <c r="F6" s="12" t="s">
        <v>13</v>
      </c>
      <c r="G6" s="13"/>
      <c r="H6" s="14"/>
      <c r="I6" s="12" t="s">
        <v>14</v>
      </c>
      <c r="J6" s="13"/>
      <c r="K6" s="14"/>
      <c r="L6" s="12" t="s">
        <v>15</v>
      </c>
      <c r="M6" s="13"/>
      <c r="N6" s="13"/>
      <c r="O6" s="11" t="s">
        <v>10</v>
      </c>
      <c r="P6" s="11" t="s">
        <v>11</v>
      </c>
      <c r="Q6" s="11" t="s">
        <v>16</v>
      </c>
      <c r="R6" s="11" t="s">
        <v>10</v>
      </c>
      <c r="S6" s="11" t="s">
        <v>11</v>
      </c>
      <c r="T6" s="11" t="s">
        <v>16</v>
      </c>
      <c r="U6" s="11" t="s">
        <v>10</v>
      </c>
      <c r="V6" s="11" t="s">
        <v>11</v>
      </c>
      <c r="W6" s="15" t="s">
        <v>16</v>
      </c>
    </row>
    <row r="7" spans="1:23" ht="15" thickBot="1" x14ac:dyDescent="0.35">
      <c r="A7" s="16"/>
      <c r="B7" s="17"/>
      <c r="C7" s="17"/>
      <c r="D7" s="17"/>
      <c r="E7" s="17"/>
      <c r="F7" s="18" t="s">
        <v>17</v>
      </c>
      <c r="G7" s="18" t="s">
        <v>18</v>
      </c>
      <c r="H7" s="18" t="s">
        <v>16</v>
      </c>
      <c r="I7" s="18" t="s">
        <v>17</v>
      </c>
      <c r="J7" s="18" t="s">
        <v>18</v>
      </c>
      <c r="K7" s="18" t="s">
        <v>16</v>
      </c>
      <c r="L7" s="18" t="s">
        <v>17</v>
      </c>
      <c r="M7" s="18" t="s">
        <v>18</v>
      </c>
      <c r="N7" s="19" t="s">
        <v>16</v>
      </c>
      <c r="O7" s="17"/>
      <c r="P7" s="17"/>
      <c r="Q7" s="17"/>
      <c r="R7" s="17"/>
      <c r="S7" s="17"/>
      <c r="T7" s="17"/>
      <c r="U7" s="17"/>
      <c r="V7" s="17"/>
      <c r="W7" s="20"/>
    </row>
    <row r="8" spans="1:23" x14ac:dyDescent="0.3">
      <c r="A8" s="33">
        <v>1</v>
      </c>
      <c r="B8" s="21" t="s">
        <v>19</v>
      </c>
      <c r="C8" s="22">
        <v>340</v>
      </c>
      <c r="D8" s="22">
        <v>26</v>
      </c>
      <c r="E8" s="22">
        <f>+D8+C8</f>
        <v>366</v>
      </c>
      <c r="F8" s="22">
        <f>+L8-I8</f>
        <v>33393</v>
      </c>
      <c r="G8" s="22">
        <f>M8-J8</f>
        <v>30934</v>
      </c>
      <c r="H8" s="22">
        <f>+F8+G8</f>
        <v>64327</v>
      </c>
      <c r="I8" s="22">
        <v>1092</v>
      </c>
      <c r="J8" s="22">
        <v>972</v>
      </c>
      <c r="K8" s="22">
        <f>+I8+J8</f>
        <v>2064</v>
      </c>
      <c r="L8" s="22">
        <f>34362+123</f>
        <v>34485</v>
      </c>
      <c r="M8" s="22">
        <f>31783+123</f>
        <v>31906</v>
      </c>
      <c r="N8" s="23">
        <f>+L8+M8</f>
        <v>66391</v>
      </c>
      <c r="O8" s="23">
        <f>+H8/25</f>
        <v>2573.08</v>
      </c>
      <c r="P8" s="23">
        <f>Q8-O8</f>
        <v>79.920000000000073</v>
      </c>
      <c r="Q8" s="23">
        <v>2653</v>
      </c>
      <c r="R8" s="22">
        <v>2297</v>
      </c>
      <c r="S8" s="22">
        <v>101</v>
      </c>
      <c r="T8" s="22">
        <f>+R8+S8</f>
        <v>2398</v>
      </c>
      <c r="U8" s="22">
        <v>1918</v>
      </c>
      <c r="V8" s="22">
        <v>96</v>
      </c>
      <c r="W8" s="24">
        <f>+U8+V8</f>
        <v>2014</v>
      </c>
    </row>
    <row r="9" spans="1:23" x14ac:dyDescent="0.3">
      <c r="A9" s="34">
        <f>+A8+1</f>
        <v>2</v>
      </c>
      <c r="B9" s="25" t="s">
        <v>20</v>
      </c>
      <c r="C9" s="22">
        <v>575</v>
      </c>
      <c r="D9" s="22">
        <v>39</v>
      </c>
      <c r="E9" s="22">
        <f>+D9+C9</f>
        <v>614</v>
      </c>
      <c r="F9" s="22">
        <f t="shared" ref="F9:F17" si="0">+L9-I9</f>
        <v>46023</v>
      </c>
      <c r="G9" s="22">
        <f t="shared" ref="G9:G17" si="1">M9-J9</f>
        <v>42829</v>
      </c>
      <c r="H9" s="22">
        <f>+F9+G9</f>
        <v>88852</v>
      </c>
      <c r="I9" s="22">
        <v>1569</v>
      </c>
      <c r="J9" s="22">
        <v>1385</v>
      </c>
      <c r="K9" s="22">
        <f t="shared" ref="K9:K17" si="2">+I9+J9</f>
        <v>2954</v>
      </c>
      <c r="L9" s="22">
        <f>47292+300</f>
        <v>47592</v>
      </c>
      <c r="M9" s="22">
        <f>43879+335</f>
        <v>44214</v>
      </c>
      <c r="N9" s="23">
        <f t="shared" ref="N9:N17" si="3">+L9+M9</f>
        <v>91806</v>
      </c>
      <c r="O9" s="23">
        <f>+H9/23</f>
        <v>3863.1304347826085</v>
      </c>
      <c r="P9" s="23">
        <f>Q9-O9</f>
        <v>152.86956521739148</v>
      </c>
      <c r="Q9" s="23">
        <v>4016</v>
      </c>
      <c r="R9" s="22">
        <f>3572+21</f>
        <v>3593</v>
      </c>
      <c r="S9" s="22">
        <v>116</v>
      </c>
      <c r="T9" s="22">
        <f t="shared" ref="T9:T17" si="4">+R9+S9</f>
        <v>3709</v>
      </c>
      <c r="U9" s="26">
        <v>2635</v>
      </c>
      <c r="V9" s="26">
        <v>165</v>
      </c>
      <c r="W9" s="24">
        <f t="shared" ref="W9:W17" si="5">+U9+V9</f>
        <v>2800</v>
      </c>
    </row>
    <row r="10" spans="1:23" x14ac:dyDescent="0.3">
      <c r="A10" s="34">
        <f t="shared" ref="A10:A17" si="6">+A9+1</f>
        <v>3</v>
      </c>
      <c r="B10" s="25" t="s">
        <v>21</v>
      </c>
      <c r="C10" s="22">
        <v>664</v>
      </c>
      <c r="D10" s="22">
        <v>95</v>
      </c>
      <c r="E10" s="22">
        <f t="shared" ref="E10:E17" si="7">+D10+C10</f>
        <v>759</v>
      </c>
      <c r="F10" s="22">
        <f t="shared" si="0"/>
        <v>61267</v>
      </c>
      <c r="G10" s="22">
        <f t="shared" si="1"/>
        <v>56413</v>
      </c>
      <c r="H10" s="22">
        <f t="shared" ref="H10:H17" si="8">+F10+G10</f>
        <v>117680</v>
      </c>
      <c r="I10" s="22">
        <v>4467</v>
      </c>
      <c r="J10" s="22">
        <v>3926</v>
      </c>
      <c r="K10" s="22">
        <f t="shared" si="2"/>
        <v>8393</v>
      </c>
      <c r="L10" s="22">
        <f>65284+450</f>
        <v>65734</v>
      </c>
      <c r="M10" s="22">
        <f>59878+461</f>
        <v>60339</v>
      </c>
      <c r="N10" s="23">
        <f t="shared" si="3"/>
        <v>126073</v>
      </c>
      <c r="O10" s="23">
        <f>+H10/23</f>
        <v>5116.521739130435</v>
      </c>
      <c r="P10" s="23">
        <f t="shared" ref="P10:P17" si="9">Q10-O10</f>
        <v>315.47826086956502</v>
      </c>
      <c r="Q10" s="23">
        <v>5432</v>
      </c>
      <c r="R10" s="22">
        <v>4585</v>
      </c>
      <c r="S10" s="22">
        <v>406</v>
      </c>
      <c r="T10" s="22">
        <f t="shared" si="4"/>
        <v>4991</v>
      </c>
      <c r="U10" s="26">
        <v>3607</v>
      </c>
      <c r="V10" s="26">
        <v>501</v>
      </c>
      <c r="W10" s="24">
        <f t="shared" si="5"/>
        <v>4108</v>
      </c>
    </row>
    <row r="11" spans="1:23" x14ac:dyDescent="0.3">
      <c r="A11" s="34">
        <f t="shared" si="6"/>
        <v>4</v>
      </c>
      <c r="B11" s="25" t="s">
        <v>22</v>
      </c>
      <c r="C11" s="22">
        <v>362</v>
      </c>
      <c r="D11" s="22">
        <v>11</v>
      </c>
      <c r="E11" s="22">
        <f t="shared" si="7"/>
        <v>373</v>
      </c>
      <c r="F11" s="22">
        <f t="shared" si="0"/>
        <v>24923</v>
      </c>
      <c r="G11" s="22">
        <f t="shared" si="1"/>
        <v>22691</v>
      </c>
      <c r="H11" s="22">
        <f t="shared" si="8"/>
        <v>47614</v>
      </c>
      <c r="I11" s="22">
        <v>1107</v>
      </c>
      <c r="J11" s="22">
        <v>936</v>
      </c>
      <c r="K11" s="22">
        <f t="shared" si="2"/>
        <v>2043</v>
      </c>
      <c r="L11" s="22">
        <f>25780+250</f>
        <v>26030</v>
      </c>
      <c r="M11" s="22">
        <f>23377+250</f>
        <v>23627</v>
      </c>
      <c r="N11" s="23">
        <f t="shared" si="3"/>
        <v>49657</v>
      </c>
      <c r="O11" s="23">
        <f>+H11/20</f>
        <v>2380.6999999999998</v>
      </c>
      <c r="P11" s="23">
        <f t="shared" si="9"/>
        <v>138.30000000000018</v>
      </c>
      <c r="Q11" s="23">
        <v>2519</v>
      </c>
      <c r="R11" s="22">
        <v>2256</v>
      </c>
      <c r="S11" s="22">
        <v>59</v>
      </c>
      <c r="T11" s="22">
        <f t="shared" si="4"/>
        <v>2315</v>
      </c>
      <c r="U11" s="26">
        <v>1797</v>
      </c>
      <c r="V11" s="26">
        <v>55</v>
      </c>
      <c r="W11" s="24">
        <f t="shared" si="5"/>
        <v>1852</v>
      </c>
    </row>
    <row r="12" spans="1:23" x14ac:dyDescent="0.3">
      <c r="A12" s="34">
        <f t="shared" si="6"/>
        <v>5</v>
      </c>
      <c r="B12" s="25" t="s">
        <v>23</v>
      </c>
      <c r="C12" s="22">
        <v>212</v>
      </c>
      <c r="D12" s="22">
        <v>8</v>
      </c>
      <c r="E12" s="22">
        <f t="shared" si="7"/>
        <v>220</v>
      </c>
      <c r="F12" s="22">
        <f t="shared" si="0"/>
        <v>14680</v>
      </c>
      <c r="G12" s="22">
        <f t="shared" si="1"/>
        <v>13195</v>
      </c>
      <c r="H12" s="22">
        <f t="shared" si="8"/>
        <v>27875</v>
      </c>
      <c r="I12" s="22">
        <v>622</v>
      </c>
      <c r="J12" s="22">
        <v>544</v>
      </c>
      <c r="K12" s="22">
        <f t="shared" si="2"/>
        <v>1166</v>
      </c>
      <c r="L12" s="22">
        <f>15042+260</f>
        <v>15302</v>
      </c>
      <c r="M12" s="22">
        <f>13464+275</f>
        <v>13739</v>
      </c>
      <c r="N12" s="23">
        <f>+L12+M12</f>
        <v>29041</v>
      </c>
      <c r="O12" s="23">
        <f>+H12/19</f>
        <v>1467.1052631578948</v>
      </c>
      <c r="P12" s="23">
        <f t="shared" si="9"/>
        <v>12.894736842105203</v>
      </c>
      <c r="Q12" s="23">
        <v>1480</v>
      </c>
      <c r="R12" s="22">
        <v>1417</v>
      </c>
      <c r="S12" s="22">
        <v>45</v>
      </c>
      <c r="T12" s="22">
        <f t="shared" si="4"/>
        <v>1462</v>
      </c>
      <c r="U12" s="26">
        <v>1165</v>
      </c>
      <c r="V12" s="26">
        <v>65</v>
      </c>
      <c r="W12" s="24">
        <f t="shared" si="5"/>
        <v>1230</v>
      </c>
    </row>
    <row r="13" spans="1:23" x14ac:dyDescent="0.3">
      <c r="A13" s="34">
        <f t="shared" si="6"/>
        <v>6</v>
      </c>
      <c r="B13" s="25" t="s">
        <v>24</v>
      </c>
      <c r="C13" s="22">
        <v>408</v>
      </c>
      <c r="D13" s="22">
        <v>11</v>
      </c>
      <c r="E13" s="22">
        <f t="shared" si="7"/>
        <v>419</v>
      </c>
      <c r="F13" s="22">
        <f t="shared" si="0"/>
        <v>25149</v>
      </c>
      <c r="G13" s="22">
        <f t="shared" si="1"/>
        <v>22735</v>
      </c>
      <c r="H13" s="22">
        <f t="shared" si="8"/>
        <v>47884</v>
      </c>
      <c r="I13" s="22">
        <v>411</v>
      </c>
      <c r="J13" s="22">
        <v>322</v>
      </c>
      <c r="K13" s="22">
        <f t="shared" si="2"/>
        <v>733</v>
      </c>
      <c r="L13" s="22">
        <f>25310+250</f>
        <v>25560</v>
      </c>
      <c r="M13" s="22">
        <f>22795+262</f>
        <v>23057</v>
      </c>
      <c r="N13" s="23">
        <f t="shared" si="3"/>
        <v>48617</v>
      </c>
      <c r="O13" s="23">
        <f>+H13/18</f>
        <v>2660.2222222222222</v>
      </c>
      <c r="P13" s="23">
        <f t="shared" si="9"/>
        <v>-8.2222222222221717</v>
      </c>
      <c r="Q13" s="23">
        <v>2652</v>
      </c>
      <c r="R13" s="22">
        <v>2527</v>
      </c>
      <c r="S13" s="22">
        <v>40</v>
      </c>
      <c r="T13" s="22">
        <f t="shared" si="4"/>
        <v>2567</v>
      </c>
      <c r="U13" s="26">
        <v>2120</v>
      </c>
      <c r="V13" s="26">
        <v>41</v>
      </c>
      <c r="W13" s="24">
        <f t="shared" si="5"/>
        <v>2161</v>
      </c>
    </row>
    <row r="14" spans="1:23" x14ac:dyDescent="0.3">
      <c r="A14" s="34">
        <f>+A13+1</f>
        <v>7</v>
      </c>
      <c r="B14" s="25" t="s">
        <v>25</v>
      </c>
      <c r="C14" s="22">
        <v>91</v>
      </c>
      <c r="D14" s="22">
        <v>16</v>
      </c>
      <c r="E14" s="22">
        <f t="shared" si="7"/>
        <v>107</v>
      </c>
      <c r="F14" s="22">
        <f t="shared" si="0"/>
        <v>8142</v>
      </c>
      <c r="G14" s="22">
        <f t="shared" si="1"/>
        <v>7553</v>
      </c>
      <c r="H14" s="22">
        <f t="shared" si="8"/>
        <v>15695</v>
      </c>
      <c r="I14" s="22">
        <v>734</v>
      </c>
      <c r="J14" s="22">
        <v>621</v>
      </c>
      <c r="K14" s="26">
        <f>+I14+J14</f>
        <v>1355</v>
      </c>
      <c r="L14" s="26">
        <f>8841+35</f>
        <v>8876</v>
      </c>
      <c r="M14" s="26">
        <f>8139+35</f>
        <v>8174</v>
      </c>
      <c r="N14" s="27">
        <f>+L14+M14</f>
        <v>17050</v>
      </c>
      <c r="O14" s="23">
        <f>+H14/22</f>
        <v>713.40909090909088</v>
      </c>
      <c r="P14" s="23">
        <f t="shared" si="9"/>
        <v>64.590909090909122</v>
      </c>
      <c r="Q14" s="27">
        <v>778</v>
      </c>
      <c r="R14" s="22">
        <v>653</v>
      </c>
      <c r="S14" s="22">
        <v>68</v>
      </c>
      <c r="T14" s="26">
        <f>+S14+R14</f>
        <v>721</v>
      </c>
      <c r="U14" s="26">
        <v>643</v>
      </c>
      <c r="V14" s="26">
        <v>79</v>
      </c>
      <c r="W14" s="28">
        <f>+U14+V14</f>
        <v>722</v>
      </c>
    </row>
    <row r="15" spans="1:23" x14ac:dyDescent="0.3">
      <c r="A15" s="33">
        <f>+A14+1</f>
        <v>8</v>
      </c>
      <c r="B15" s="29" t="s">
        <v>26</v>
      </c>
      <c r="C15" s="22">
        <v>144</v>
      </c>
      <c r="D15" s="22">
        <v>15</v>
      </c>
      <c r="E15" s="22">
        <f t="shared" si="7"/>
        <v>159</v>
      </c>
      <c r="F15" s="22">
        <f t="shared" si="0"/>
        <v>12592</v>
      </c>
      <c r="G15" s="22">
        <f t="shared" si="1"/>
        <v>11479</v>
      </c>
      <c r="H15" s="22">
        <f t="shared" si="8"/>
        <v>24071</v>
      </c>
      <c r="I15" s="22">
        <v>301</v>
      </c>
      <c r="J15" s="22">
        <v>268</v>
      </c>
      <c r="K15" s="26">
        <f>+I15+J15</f>
        <v>569</v>
      </c>
      <c r="L15" s="26">
        <f>12862+31</f>
        <v>12893</v>
      </c>
      <c r="M15" s="26">
        <f>11716+31</f>
        <v>11747</v>
      </c>
      <c r="N15" s="27">
        <f>+L15+M15</f>
        <v>24640</v>
      </c>
      <c r="O15" s="23">
        <f>+H15/23</f>
        <v>1046.5652173913043</v>
      </c>
      <c r="P15" s="23">
        <f t="shared" si="9"/>
        <v>26.434782608695741</v>
      </c>
      <c r="Q15" s="27">
        <v>1073</v>
      </c>
      <c r="R15" s="22">
        <v>941</v>
      </c>
      <c r="S15" s="22">
        <v>40</v>
      </c>
      <c r="T15" s="26">
        <f>+R15+S15</f>
        <v>981</v>
      </c>
      <c r="U15" s="26">
        <v>706</v>
      </c>
      <c r="V15" s="26">
        <v>36</v>
      </c>
      <c r="W15" s="28">
        <f>+U15+V15</f>
        <v>742</v>
      </c>
    </row>
    <row r="16" spans="1:23" x14ac:dyDescent="0.3">
      <c r="A16" s="34">
        <f>+A15+1</f>
        <v>9</v>
      </c>
      <c r="B16" s="25" t="s">
        <v>27</v>
      </c>
      <c r="C16" s="22">
        <v>146</v>
      </c>
      <c r="D16" s="22">
        <v>29</v>
      </c>
      <c r="E16" s="22">
        <f t="shared" si="7"/>
        <v>175</v>
      </c>
      <c r="F16" s="22">
        <f t="shared" si="0"/>
        <v>19630</v>
      </c>
      <c r="G16" s="22">
        <f t="shared" si="1"/>
        <v>18226</v>
      </c>
      <c r="H16" s="22">
        <f t="shared" si="8"/>
        <v>37856</v>
      </c>
      <c r="I16" s="22">
        <v>3642</v>
      </c>
      <c r="J16" s="22">
        <v>3196</v>
      </c>
      <c r="K16" s="22">
        <f t="shared" si="2"/>
        <v>6838</v>
      </c>
      <c r="L16" s="22">
        <f>23072+200</f>
        <v>23272</v>
      </c>
      <c r="M16" s="22">
        <f>21201+221</f>
        <v>21422</v>
      </c>
      <c r="N16" s="23">
        <f t="shared" si="3"/>
        <v>44694</v>
      </c>
      <c r="O16" s="23">
        <f>+H16/28</f>
        <v>1352</v>
      </c>
      <c r="P16" s="23">
        <f t="shared" si="9"/>
        <v>250</v>
      </c>
      <c r="Q16" s="23">
        <v>1602</v>
      </c>
      <c r="R16" s="22">
        <v>1171</v>
      </c>
      <c r="S16" s="22">
        <v>259</v>
      </c>
      <c r="T16" s="22">
        <f t="shared" si="4"/>
        <v>1430</v>
      </c>
      <c r="U16" s="26">
        <v>1071</v>
      </c>
      <c r="V16" s="26">
        <v>248</v>
      </c>
      <c r="W16" s="24">
        <f t="shared" si="5"/>
        <v>1319</v>
      </c>
    </row>
    <row r="17" spans="1:23" ht="15" thickBot="1" x14ac:dyDescent="0.35">
      <c r="A17" s="34">
        <f t="shared" si="6"/>
        <v>10</v>
      </c>
      <c r="B17" s="25" t="s">
        <v>28</v>
      </c>
      <c r="C17" s="22">
        <v>71</v>
      </c>
      <c r="D17" s="22">
        <v>9</v>
      </c>
      <c r="E17" s="22">
        <f t="shared" si="7"/>
        <v>80</v>
      </c>
      <c r="F17" s="22">
        <f t="shared" si="0"/>
        <v>7105</v>
      </c>
      <c r="G17" s="22">
        <f t="shared" si="1"/>
        <v>6545</v>
      </c>
      <c r="H17" s="22">
        <f t="shared" si="8"/>
        <v>13650</v>
      </c>
      <c r="I17" s="22">
        <v>730</v>
      </c>
      <c r="J17" s="22">
        <v>600</v>
      </c>
      <c r="K17" s="22">
        <f t="shared" si="2"/>
        <v>1330</v>
      </c>
      <c r="L17" s="22">
        <f>7770+65</f>
        <v>7835</v>
      </c>
      <c r="M17" s="22">
        <f>7080+65</f>
        <v>7145</v>
      </c>
      <c r="N17" s="23">
        <f t="shared" si="3"/>
        <v>14980</v>
      </c>
      <c r="O17" s="23">
        <f>+H17/22</f>
        <v>620.4545454545455</v>
      </c>
      <c r="P17" s="23">
        <f t="shared" si="9"/>
        <v>62.545454545454504</v>
      </c>
      <c r="Q17" s="23">
        <v>683</v>
      </c>
      <c r="R17" s="22">
        <v>662</v>
      </c>
      <c r="S17" s="22">
        <v>47</v>
      </c>
      <c r="T17" s="22">
        <f t="shared" si="4"/>
        <v>709</v>
      </c>
      <c r="U17" s="26">
        <v>813</v>
      </c>
      <c r="V17" s="26">
        <v>81</v>
      </c>
      <c r="W17" s="24">
        <f t="shared" si="5"/>
        <v>894</v>
      </c>
    </row>
    <row r="18" spans="1:23" ht="15" thickBot="1" x14ac:dyDescent="0.35">
      <c r="A18" s="35" t="s">
        <v>15</v>
      </c>
      <c r="B18" s="36"/>
      <c r="C18" s="30">
        <f t="shared" ref="C18:W18" si="10">SUM(C8:C17)</f>
        <v>3013</v>
      </c>
      <c r="D18" s="31">
        <f t="shared" si="10"/>
        <v>259</v>
      </c>
      <c r="E18" s="30">
        <f t="shared" si="10"/>
        <v>3272</v>
      </c>
      <c r="F18" s="30">
        <f t="shared" si="10"/>
        <v>252904</v>
      </c>
      <c r="G18" s="30">
        <f t="shared" si="10"/>
        <v>232600</v>
      </c>
      <c r="H18" s="30">
        <f t="shared" si="10"/>
        <v>485504</v>
      </c>
      <c r="I18" s="30">
        <f t="shared" si="10"/>
        <v>14675</v>
      </c>
      <c r="J18" s="30">
        <f t="shared" si="10"/>
        <v>12770</v>
      </c>
      <c r="K18" s="30">
        <f t="shared" si="10"/>
        <v>27445</v>
      </c>
      <c r="L18" s="30">
        <f t="shared" si="10"/>
        <v>267579</v>
      </c>
      <c r="M18" s="30">
        <f t="shared" si="10"/>
        <v>245370</v>
      </c>
      <c r="N18" s="30">
        <f>SUM(N8:N17)</f>
        <v>512949</v>
      </c>
      <c r="O18" s="30">
        <f t="shared" si="10"/>
        <v>21793.188513048099</v>
      </c>
      <c r="P18" s="30">
        <f t="shared" si="10"/>
        <v>1094.811486951899</v>
      </c>
      <c r="Q18" s="30">
        <f t="shared" si="10"/>
        <v>22888</v>
      </c>
      <c r="R18" s="30">
        <f t="shared" si="10"/>
        <v>20102</v>
      </c>
      <c r="S18" s="30">
        <f t="shared" si="10"/>
        <v>1181</v>
      </c>
      <c r="T18" s="30">
        <f t="shared" si="10"/>
        <v>21283</v>
      </c>
      <c r="U18" s="30">
        <f t="shared" si="10"/>
        <v>16475</v>
      </c>
      <c r="V18" s="30">
        <f t="shared" si="10"/>
        <v>1367</v>
      </c>
      <c r="W18" s="32">
        <f t="shared" si="10"/>
        <v>17842</v>
      </c>
    </row>
  </sheetData>
  <mergeCells count="26">
    <mergeCell ref="U6:U7"/>
    <mergeCell ref="V6:V7"/>
    <mergeCell ref="W6:W7"/>
    <mergeCell ref="A18:B18"/>
    <mergeCell ref="O6:O7"/>
    <mergeCell ref="P6:P7"/>
    <mergeCell ref="Q6:Q7"/>
    <mergeCell ref="R6:R7"/>
    <mergeCell ref="S6:S7"/>
    <mergeCell ref="T6:T7"/>
    <mergeCell ref="C6:C7"/>
    <mergeCell ref="D6:D7"/>
    <mergeCell ref="E6:E7"/>
    <mergeCell ref="F6:H6"/>
    <mergeCell ref="I6:K6"/>
    <mergeCell ref="L6:N6"/>
    <mergeCell ref="A1:W1"/>
    <mergeCell ref="A2:W2"/>
    <mergeCell ref="A3:W3"/>
    <mergeCell ref="A5:A7"/>
    <mergeCell ref="B5:B7"/>
    <mergeCell ref="C5:E5"/>
    <mergeCell ref="F5:N5"/>
    <mergeCell ref="O5:Q5"/>
    <mergeCell ref="R5:T5"/>
    <mergeCell ref="U5:W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2022-01-24T04:02:57Z</dcterms:created>
  <dcterms:modified xsi:type="dcterms:W3CDTF">2022-01-24T04:03:59Z</dcterms:modified>
</cp:coreProperties>
</file>