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2692" windowHeight="927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V18" i="1" l="1"/>
  <c r="U18" i="1"/>
  <c r="S18" i="1"/>
  <c r="R18" i="1"/>
  <c r="Q18" i="1"/>
  <c r="J18" i="1"/>
  <c r="I18" i="1"/>
  <c r="D18" i="1"/>
  <c r="C18" i="1"/>
  <c r="W17" i="1"/>
  <c r="T17" i="1"/>
  <c r="N17" i="1"/>
  <c r="M17" i="1"/>
  <c r="L17" i="1"/>
  <c r="K17" i="1"/>
  <c r="H17" i="1"/>
  <c r="O17" i="1" s="1"/>
  <c r="P17" i="1" s="1"/>
  <c r="G17" i="1"/>
  <c r="F17" i="1"/>
  <c r="E17" i="1"/>
  <c r="W16" i="1"/>
  <c r="T16" i="1"/>
  <c r="M16" i="1"/>
  <c r="N16" i="1" s="1"/>
  <c r="L16" i="1"/>
  <c r="K16" i="1"/>
  <c r="G16" i="1"/>
  <c r="H16" i="1" s="1"/>
  <c r="O16" i="1" s="1"/>
  <c r="P16" i="1" s="1"/>
  <c r="F16" i="1"/>
  <c r="E16" i="1"/>
  <c r="W15" i="1"/>
  <c r="T15" i="1"/>
  <c r="N15" i="1"/>
  <c r="K15" i="1"/>
  <c r="H15" i="1"/>
  <c r="O15" i="1" s="1"/>
  <c r="P15" i="1" s="1"/>
  <c r="G15" i="1"/>
  <c r="F15" i="1"/>
  <c r="E15" i="1"/>
  <c r="W14" i="1"/>
  <c r="T14" i="1"/>
  <c r="M14" i="1"/>
  <c r="N14" i="1" s="1"/>
  <c r="L14" i="1"/>
  <c r="K14" i="1"/>
  <c r="G14" i="1"/>
  <c r="H14" i="1" s="1"/>
  <c r="O14" i="1" s="1"/>
  <c r="P14" i="1" s="1"/>
  <c r="F14" i="1"/>
  <c r="E14" i="1"/>
  <c r="W13" i="1"/>
  <c r="T13" i="1"/>
  <c r="M13" i="1"/>
  <c r="L13" i="1"/>
  <c r="N13" i="1" s="1"/>
  <c r="K13" i="1"/>
  <c r="G13" i="1"/>
  <c r="F13" i="1"/>
  <c r="H13" i="1" s="1"/>
  <c r="O13" i="1" s="1"/>
  <c r="P13" i="1" s="1"/>
  <c r="E13" i="1"/>
  <c r="W12" i="1"/>
  <c r="T12" i="1"/>
  <c r="M12" i="1"/>
  <c r="L12" i="1"/>
  <c r="N12" i="1" s="1"/>
  <c r="K12" i="1"/>
  <c r="G12" i="1"/>
  <c r="F12" i="1"/>
  <c r="H12" i="1" s="1"/>
  <c r="O12" i="1" s="1"/>
  <c r="P12" i="1" s="1"/>
  <c r="E12" i="1"/>
  <c r="W11" i="1"/>
  <c r="T11" i="1"/>
  <c r="N11" i="1"/>
  <c r="M11" i="1"/>
  <c r="L11" i="1"/>
  <c r="K11" i="1"/>
  <c r="H11" i="1"/>
  <c r="O11" i="1" s="1"/>
  <c r="P11" i="1" s="1"/>
  <c r="G11" i="1"/>
  <c r="F11" i="1"/>
  <c r="E11" i="1"/>
  <c r="W10" i="1"/>
  <c r="T10" i="1"/>
  <c r="M10" i="1"/>
  <c r="N10" i="1" s="1"/>
  <c r="L10" i="1"/>
  <c r="K10" i="1"/>
  <c r="G10" i="1"/>
  <c r="H10" i="1" s="1"/>
  <c r="O10" i="1" s="1"/>
  <c r="P10" i="1" s="1"/>
  <c r="F10" i="1"/>
  <c r="E10" i="1"/>
  <c r="W9" i="1"/>
  <c r="T9" i="1"/>
  <c r="M9" i="1"/>
  <c r="L9" i="1"/>
  <c r="N9" i="1" s="1"/>
  <c r="K9" i="1"/>
  <c r="G9" i="1"/>
  <c r="F9" i="1"/>
  <c r="H9" i="1" s="1"/>
  <c r="O9" i="1" s="1"/>
  <c r="P9" i="1" s="1"/>
  <c r="E9" i="1"/>
  <c r="A9" i="1"/>
  <c r="A10" i="1" s="1"/>
  <c r="A11" i="1" s="1"/>
  <c r="A12" i="1" s="1"/>
  <c r="A13" i="1" s="1"/>
  <c r="A14" i="1" s="1"/>
  <c r="A15" i="1" s="1"/>
  <c r="A16" i="1" s="1"/>
  <c r="A17" i="1" s="1"/>
  <c r="W8" i="1"/>
  <c r="W18" i="1" s="1"/>
  <c r="T8" i="1"/>
  <c r="T18" i="1" s="1"/>
  <c r="M8" i="1"/>
  <c r="M18" i="1" s="1"/>
  <c r="L8" i="1"/>
  <c r="N8" i="1" s="1"/>
  <c r="K8" i="1"/>
  <c r="K18" i="1" s="1"/>
  <c r="G8" i="1"/>
  <c r="G18" i="1" s="1"/>
  <c r="F8" i="1"/>
  <c r="H8" i="1" s="1"/>
  <c r="E8" i="1"/>
  <c r="E18" i="1" s="1"/>
  <c r="A3" i="1"/>
  <c r="N18" i="1" l="1"/>
  <c r="H18" i="1"/>
  <c r="O8" i="1"/>
  <c r="L18" i="1"/>
  <c r="F18" i="1"/>
  <c r="O18" i="1" l="1"/>
  <c r="P8" i="1"/>
  <c r="P18" i="1" s="1"/>
</calcChain>
</file>

<file path=xl/sharedStrings.xml><?xml version="1.0" encoding="utf-8"?>
<sst xmlns="http://schemas.openxmlformats.org/spreadsheetml/2006/main" count="45" uniqueCount="29">
  <si>
    <t>Jumlah Sekolah, Peserta Didik (Siswa), Rombongan Belajar, Ruang Kelas  dan Tenga Pendidik (Guru)</t>
  </si>
  <si>
    <t>Sekolah Menengah Atas  (SMA)</t>
  </si>
  <si>
    <t>Tabel 8</t>
  </si>
  <si>
    <t>No.</t>
  </si>
  <si>
    <t>Kabupaten/Kota</t>
  </si>
  <si>
    <t>Sekolah</t>
  </si>
  <si>
    <t>Jumlah Peserta Didik</t>
  </si>
  <si>
    <t>Jml. Rombongan Belajar</t>
  </si>
  <si>
    <t>Ruang Kls Milik</t>
  </si>
  <si>
    <t>Tenaga Pendidik Tetap</t>
  </si>
  <si>
    <t>N</t>
  </si>
  <si>
    <t>S</t>
  </si>
  <si>
    <t>JML</t>
  </si>
  <si>
    <t>Negeri</t>
  </si>
  <si>
    <t>Swasta</t>
  </si>
  <si>
    <t>Jumlah</t>
  </si>
  <si>
    <t>Jml</t>
  </si>
  <si>
    <t>L</t>
  </si>
  <si>
    <t>P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</si>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</sst>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165" fontId="3" fillId="0" borderId="2" xfId="1" applyNumberFormat="1" applyFont="1" applyBorder="1"/>
    <xf numFmtId="165" fontId="3" fillId="0" borderId="21" xfId="1" applyNumberFormat="1" applyFont="1" applyBorder="1"/>
    <xf numFmtId="165" fontId="3" fillId="0" borderId="20" xfId="1" applyNumberFormat="1" applyFont="1" applyBorder="1"/>
    <xf numFmtId="165" fontId="3" fillId="0" borderId="3" xfId="1" applyNumberFormat="1" applyFont="1" applyBorder="1"/>
    <xf numFmtId="165" fontId="3" fillId="0" borderId="10" xfId="1" applyNumberFormat="1" applyFont="1" applyBorder="1"/>
    <xf numFmtId="165" fontId="3" fillId="0" borderId="22" xfId="1" applyNumberFormat="1" applyFont="1" applyBorder="1"/>
    <xf numFmtId="165" fontId="3" fillId="0" borderId="23" xfId="1" applyNumberFormat="1" applyFont="1" applyBorder="1"/>
    <xf numFmtId="0" fontId="3" fillId="0" borderId="24" xfId="0" applyFont="1" applyBorder="1"/>
    <xf numFmtId="0" fontId="3" fillId="0" borderId="22" xfId="0" applyFont="1" applyBorder="1"/>
    <xf numFmtId="165" fontId="3" fillId="0" borderId="25" xfId="1" applyNumberFormat="1" applyFont="1" applyBorder="1"/>
    <xf numFmtId="0" fontId="3" fillId="0" borderId="26" xfId="0" applyFont="1" applyBorder="1"/>
    <xf numFmtId="0" fontId="3" fillId="0" borderId="21" xfId="0" applyFont="1" applyBorder="1"/>
    <xf numFmtId="165" fontId="3" fillId="0" borderId="15" xfId="1" applyNumberFormat="1" applyFont="1" applyBorder="1"/>
    <xf numFmtId="165" fontId="3" fillId="0" borderId="17" xfId="1" applyNumberFormat="1" applyFont="1" applyBorder="1"/>
    <xf numFmtId="165" fontId="3" fillId="0" borderId="16" xfId="1" applyNumberFormat="1" applyFont="1" applyBorder="1"/>
    <xf numFmtId="165" fontId="3" fillId="0" borderId="27" xfId="1" applyNumberFormat="1" applyFont="1" applyBorder="1"/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165" fontId="3" fillId="0" borderId="29" xfId="1" applyNumberFormat="1" applyFont="1" applyBorder="1"/>
    <xf numFmtId="165" fontId="3" fillId="0" borderId="30" xfId="1" applyNumberFormat="1" applyFont="1" applyBorder="1"/>
    <xf numFmtId="41" fontId="3" fillId="0" borderId="21" xfId="2" applyFont="1" applyBorder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ikbud\buku%20saku%20202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tab 37"/>
      <sheetName val="tab38"/>
      <sheetName val="tab 39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Provinsi Nusa Tenggara Barat Tahun 2020/2021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D25" sqref="D25"/>
    </sheetView>
  </sheetViews>
  <sheetFormatPr defaultRowHeight="14.4" x14ac:dyDescent="0.3"/>
  <cols>
    <col min="1" max="1" width="3.5546875" customWidth="1"/>
    <col min="2" max="2" width="17.6640625" customWidth="1"/>
  </cols>
  <sheetData>
    <row r="1" spans="1:23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 t="str">
        <f>+[1]Sheet5!A3</f>
        <v>Provinsi Nusa Tenggara Barat Tahun 2020/2021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thickBot="1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3">
      <c r="A5" s="3" t="s">
        <v>3</v>
      </c>
      <c r="B5" s="4" t="s">
        <v>4</v>
      </c>
      <c r="C5" s="5" t="s">
        <v>5</v>
      </c>
      <c r="D5" s="6"/>
      <c r="E5" s="7"/>
      <c r="F5" s="5" t="s">
        <v>6</v>
      </c>
      <c r="G5" s="6"/>
      <c r="H5" s="6"/>
      <c r="I5" s="6"/>
      <c r="J5" s="6"/>
      <c r="K5" s="6"/>
      <c r="L5" s="6"/>
      <c r="M5" s="6"/>
      <c r="N5" s="6"/>
      <c r="O5" s="5" t="s">
        <v>7</v>
      </c>
      <c r="P5" s="6"/>
      <c r="Q5" s="7"/>
      <c r="R5" s="5" t="s">
        <v>8</v>
      </c>
      <c r="S5" s="6"/>
      <c r="T5" s="7"/>
      <c r="U5" s="5" t="s">
        <v>9</v>
      </c>
      <c r="V5" s="6"/>
      <c r="W5" s="8"/>
    </row>
    <row r="6" spans="1:23" x14ac:dyDescent="0.3">
      <c r="A6" s="9"/>
      <c r="B6" s="10"/>
      <c r="C6" s="11" t="s">
        <v>10</v>
      </c>
      <c r="D6" s="11" t="s">
        <v>11</v>
      </c>
      <c r="E6" s="11" t="s">
        <v>12</v>
      </c>
      <c r="F6" s="12" t="s">
        <v>13</v>
      </c>
      <c r="G6" s="13"/>
      <c r="H6" s="14"/>
      <c r="I6" s="12" t="s">
        <v>14</v>
      </c>
      <c r="J6" s="13"/>
      <c r="K6" s="14"/>
      <c r="L6" s="12" t="s">
        <v>15</v>
      </c>
      <c r="M6" s="13"/>
      <c r="N6" s="13"/>
      <c r="O6" s="11" t="s">
        <v>10</v>
      </c>
      <c r="P6" s="11" t="s">
        <v>11</v>
      </c>
      <c r="Q6" s="11" t="s">
        <v>16</v>
      </c>
      <c r="R6" s="11" t="s">
        <v>10</v>
      </c>
      <c r="S6" s="11" t="s">
        <v>11</v>
      </c>
      <c r="T6" s="11" t="s">
        <v>16</v>
      </c>
      <c r="U6" s="11" t="s">
        <v>10</v>
      </c>
      <c r="V6" s="11" t="s">
        <v>11</v>
      </c>
      <c r="W6" s="15" t="s">
        <v>16</v>
      </c>
    </row>
    <row r="7" spans="1:23" ht="15" thickBot="1" x14ac:dyDescent="0.35">
      <c r="A7" s="16"/>
      <c r="B7" s="17"/>
      <c r="C7" s="17"/>
      <c r="D7" s="17"/>
      <c r="E7" s="17"/>
      <c r="F7" s="18" t="s">
        <v>17</v>
      </c>
      <c r="G7" s="18" t="s">
        <v>18</v>
      </c>
      <c r="H7" s="18" t="s">
        <v>16</v>
      </c>
      <c r="I7" s="18" t="s">
        <v>17</v>
      </c>
      <c r="J7" s="18" t="s">
        <v>18</v>
      </c>
      <c r="K7" s="18" t="s">
        <v>16</v>
      </c>
      <c r="L7" s="18" t="s">
        <v>17</v>
      </c>
      <c r="M7" s="18" t="s">
        <v>18</v>
      </c>
      <c r="N7" s="19" t="s">
        <v>16</v>
      </c>
      <c r="O7" s="17"/>
      <c r="P7" s="17"/>
      <c r="Q7" s="17"/>
      <c r="R7" s="17"/>
      <c r="S7" s="17"/>
      <c r="T7" s="17"/>
      <c r="U7" s="17"/>
      <c r="V7" s="17"/>
      <c r="W7" s="20"/>
    </row>
    <row r="8" spans="1:23" x14ac:dyDescent="0.3">
      <c r="A8" s="21">
        <v>1</v>
      </c>
      <c r="B8" s="22" t="s">
        <v>19</v>
      </c>
      <c r="C8" s="23">
        <v>15</v>
      </c>
      <c r="D8" s="23">
        <v>17</v>
      </c>
      <c r="E8" s="23">
        <f>+D8+C8</f>
        <v>32</v>
      </c>
      <c r="F8" s="43">
        <f>+L8-I8</f>
        <v>4156</v>
      </c>
      <c r="G8" s="43">
        <f>M8-J8</f>
        <v>3646</v>
      </c>
      <c r="H8" s="24">
        <f>+F8+G8</f>
        <v>7802</v>
      </c>
      <c r="I8" s="23">
        <v>930</v>
      </c>
      <c r="J8" s="23">
        <v>806</v>
      </c>
      <c r="K8" s="25">
        <f>+I8+J8</f>
        <v>1736</v>
      </c>
      <c r="L8" s="25">
        <f>5041+45</f>
        <v>5086</v>
      </c>
      <c r="M8" s="25">
        <f>4392+60</f>
        <v>4452</v>
      </c>
      <c r="N8" s="26">
        <f>+L8+M8</f>
        <v>9538</v>
      </c>
      <c r="O8" s="27">
        <f>H8/29</f>
        <v>269.0344827586207</v>
      </c>
      <c r="P8" s="28">
        <f>Q8-O8</f>
        <v>58.965517241379303</v>
      </c>
      <c r="Q8" s="26">
        <v>328</v>
      </c>
      <c r="R8" s="23">
        <v>273</v>
      </c>
      <c r="S8" s="23">
        <v>64</v>
      </c>
      <c r="T8" s="25">
        <f>+R8+S8</f>
        <v>337</v>
      </c>
      <c r="U8" s="23">
        <v>341</v>
      </c>
      <c r="V8" s="23">
        <v>113</v>
      </c>
      <c r="W8" s="29">
        <f>+U8+V8</f>
        <v>454</v>
      </c>
    </row>
    <row r="9" spans="1:23" x14ac:dyDescent="0.3">
      <c r="A9" s="30">
        <f>+A8+1</f>
        <v>2</v>
      </c>
      <c r="B9" s="31" t="s">
        <v>20</v>
      </c>
      <c r="C9" s="28">
        <v>17</v>
      </c>
      <c r="D9" s="28">
        <v>38</v>
      </c>
      <c r="E9" s="28">
        <f>+D9+C9</f>
        <v>55</v>
      </c>
      <c r="F9" s="43">
        <f t="shared" ref="F9:F17" si="0">+L9-I9</f>
        <v>5189</v>
      </c>
      <c r="G9" s="43">
        <f t="shared" ref="G9:G17" si="1">M9-J9</f>
        <v>5336</v>
      </c>
      <c r="H9" s="28">
        <f t="shared" ref="H9:H17" si="2">+F9+G9</f>
        <v>10525</v>
      </c>
      <c r="I9" s="28">
        <v>1942</v>
      </c>
      <c r="J9" s="28">
        <v>1908</v>
      </c>
      <c r="K9" s="28">
        <f t="shared" ref="K9:K17" si="3">+I9+J9</f>
        <v>3850</v>
      </c>
      <c r="L9" s="28">
        <f>6858+273</f>
        <v>7131</v>
      </c>
      <c r="M9" s="28">
        <f>7044+200</f>
        <v>7244</v>
      </c>
      <c r="N9" s="27">
        <f t="shared" ref="N9:N17" si="4">+L9+M9</f>
        <v>14375</v>
      </c>
      <c r="O9" s="27">
        <f>H9/28</f>
        <v>375.89285714285717</v>
      </c>
      <c r="P9" s="28">
        <f>Q9-O9</f>
        <v>116.10714285714283</v>
      </c>
      <c r="Q9" s="27">
        <v>492</v>
      </c>
      <c r="R9" s="28">
        <v>363</v>
      </c>
      <c r="S9" s="28">
        <v>159</v>
      </c>
      <c r="T9" s="28">
        <f t="shared" ref="T9:T17" si="5">+R9+S9</f>
        <v>522</v>
      </c>
      <c r="U9" s="28">
        <v>444</v>
      </c>
      <c r="V9" s="28">
        <v>329</v>
      </c>
      <c r="W9" s="32">
        <f t="shared" ref="W9:W17" si="6">+U9+V9</f>
        <v>773</v>
      </c>
    </row>
    <row r="10" spans="1:23" x14ac:dyDescent="0.3">
      <c r="A10" s="30">
        <f t="shared" ref="A10:A17" si="7">+A9+1</f>
        <v>3</v>
      </c>
      <c r="B10" s="31" t="s">
        <v>21</v>
      </c>
      <c r="C10" s="28">
        <v>23</v>
      </c>
      <c r="D10" s="28">
        <v>44</v>
      </c>
      <c r="E10" s="28">
        <f t="shared" ref="E10:E17" si="8">+D10+C10</f>
        <v>67</v>
      </c>
      <c r="F10" s="43">
        <f t="shared" si="0"/>
        <v>6215</v>
      </c>
      <c r="G10" s="43">
        <f t="shared" si="1"/>
        <v>8249</v>
      </c>
      <c r="H10" s="28">
        <f t="shared" si="2"/>
        <v>14464</v>
      </c>
      <c r="I10" s="28">
        <v>3088</v>
      </c>
      <c r="J10" s="28">
        <v>2959</v>
      </c>
      <c r="K10" s="28">
        <f>+J10+I10</f>
        <v>6047</v>
      </c>
      <c r="L10" s="28">
        <f>9003+300</f>
        <v>9303</v>
      </c>
      <c r="M10" s="28">
        <f>10986+222</f>
        <v>11208</v>
      </c>
      <c r="N10" s="27">
        <f>+L10+M10</f>
        <v>20511</v>
      </c>
      <c r="O10" s="27">
        <f>H10/29</f>
        <v>498.75862068965517</v>
      </c>
      <c r="P10" s="28">
        <f t="shared" ref="P10:P17" si="9">Q10-O10</f>
        <v>184.24137931034483</v>
      </c>
      <c r="Q10" s="27">
        <v>683</v>
      </c>
      <c r="R10" s="28">
        <v>442</v>
      </c>
      <c r="S10" s="28">
        <v>184</v>
      </c>
      <c r="T10" s="28">
        <f t="shared" si="5"/>
        <v>626</v>
      </c>
      <c r="U10" s="28">
        <v>519</v>
      </c>
      <c r="V10" s="28">
        <v>451</v>
      </c>
      <c r="W10" s="32">
        <f t="shared" si="6"/>
        <v>970</v>
      </c>
    </row>
    <row r="11" spans="1:23" x14ac:dyDescent="0.3">
      <c r="A11" s="30">
        <f t="shared" si="7"/>
        <v>4</v>
      </c>
      <c r="B11" s="31" t="s">
        <v>22</v>
      </c>
      <c r="C11" s="28">
        <v>18</v>
      </c>
      <c r="D11" s="28">
        <v>10</v>
      </c>
      <c r="E11" s="28">
        <f t="shared" si="8"/>
        <v>28</v>
      </c>
      <c r="F11" s="43">
        <f t="shared" si="0"/>
        <v>3989</v>
      </c>
      <c r="G11" s="43">
        <f t="shared" si="1"/>
        <v>5001</v>
      </c>
      <c r="H11" s="28">
        <f t="shared" si="2"/>
        <v>8990</v>
      </c>
      <c r="I11" s="28">
        <v>439</v>
      </c>
      <c r="J11" s="28">
        <v>432</v>
      </c>
      <c r="K11" s="28">
        <f t="shared" si="3"/>
        <v>871</v>
      </c>
      <c r="L11" s="28">
        <f>4316+112</f>
        <v>4428</v>
      </c>
      <c r="M11" s="28">
        <f>5333+100</f>
        <v>5433</v>
      </c>
      <c r="N11" s="27">
        <f t="shared" si="4"/>
        <v>9861</v>
      </c>
      <c r="O11" s="27">
        <f>H11/30</f>
        <v>299.66666666666669</v>
      </c>
      <c r="P11" s="28">
        <f t="shared" si="9"/>
        <v>27.333333333333314</v>
      </c>
      <c r="Q11" s="27">
        <v>327</v>
      </c>
      <c r="R11" s="28">
        <v>286</v>
      </c>
      <c r="S11" s="28">
        <v>38</v>
      </c>
      <c r="T11" s="28">
        <f t="shared" si="5"/>
        <v>324</v>
      </c>
      <c r="U11" s="28">
        <v>324</v>
      </c>
      <c r="V11" s="28">
        <v>51</v>
      </c>
      <c r="W11" s="32">
        <f t="shared" si="6"/>
        <v>375</v>
      </c>
    </row>
    <row r="12" spans="1:23" x14ac:dyDescent="0.3">
      <c r="A12" s="30">
        <f t="shared" si="7"/>
        <v>5</v>
      </c>
      <c r="B12" s="31" t="s">
        <v>23</v>
      </c>
      <c r="C12" s="28">
        <v>18</v>
      </c>
      <c r="D12" s="28">
        <v>9</v>
      </c>
      <c r="E12" s="28">
        <f t="shared" si="8"/>
        <v>27</v>
      </c>
      <c r="F12" s="43">
        <f t="shared" si="0"/>
        <v>3749</v>
      </c>
      <c r="G12" s="43">
        <f t="shared" si="1"/>
        <v>3803</v>
      </c>
      <c r="H12" s="28">
        <f t="shared" si="2"/>
        <v>7552</v>
      </c>
      <c r="I12" s="28">
        <v>473</v>
      </c>
      <c r="J12" s="28">
        <v>286</v>
      </c>
      <c r="K12" s="28">
        <f t="shared" si="3"/>
        <v>759</v>
      </c>
      <c r="L12" s="28">
        <f>4122+100</f>
        <v>4222</v>
      </c>
      <c r="M12" s="28">
        <f>3948+141</f>
        <v>4089</v>
      </c>
      <c r="N12" s="27">
        <f t="shared" si="4"/>
        <v>8311</v>
      </c>
      <c r="O12" s="27">
        <f>H12/29</f>
        <v>260.41379310344826</v>
      </c>
      <c r="P12" s="28">
        <f t="shared" si="9"/>
        <v>18.586206896551744</v>
      </c>
      <c r="Q12" s="27">
        <v>279</v>
      </c>
      <c r="R12" s="28">
        <v>255</v>
      </c>
      <c r="S12" s="28">
        <v>31</v>
      </c>
      <c r="T12" s="28">
        <f t="shared" si="5"/>
        <v>286</v>
      </c>
      <c r="U12" s="28">
        <v>355</v>
      </c>
      <c r="V12" s="28">
        <v>121</v>
      </c>
      <c r="W12" s="32">
        <f t="shared" si="6"/>
        <v>476</v>
      </c>
    </row>
    <row r="13" spans="1:23" x14ac:dyDescent="0.3">
      <c r="A13" s="30">
        <f t="shared" si="7"/>
        <v>6</v>
      </c>
      <c r="B13" s="31" t="s">
        <v>24</v>
      </c>
      <c r="C13" s="28">
        <v>34</v>
      </c>
      <c r="D13" s="28">
        <v>20</v>
      </c>
      <c r="E13" s="28">
        <f t="shared" si="8"/>
        <v>54</v>
      </c>
      <c r="F13" s="43">
        <f t="shared" si="0"/>
        <v>7063</v>
      </c>
      <c r="G13" s="43">
        <f t="shared" si="1"/>
        <v>8015</v>
      </c>
      <c r="H13" s="28">
        <f t="shared" si="2"/>
        <v>15078</v>
      </c>
      <c r="I13" s="28">
        <v>2065</v>
      </c>
      <c r="J13" s="28">
        <v>1414</v>
      </c>
      <c r="K13" s="28">
        <f t="shared" si="3"/>
        <v>3479</v>
      </c>
      <c r="L13" s="28">
        <f>8781+347</f>
        <v>9128</v>
      </c>
      <c r="M13" s="28">
        <f>9129+300</f>
        <v>9429</v>
      </c>
      <c r="N13" s="27">
        <f t="shared" si="4"/>
        <v>18557</v>
      </c>
      <c r="O13" s="27">
        <f>H13/29</f>
        <v>519.93103448275861</v>
      </c>
      <c r="P13" s="28">
        <f t="shared" si="9"/>
        <v>93.068965517241395</v>
      </c>
      <c r="Q13" s="27">
        <v>613</v>
      </c>
      <c r="R13" s="28">
        <v>498</v>
      </c>
      <c r="S13" s="28">
        <v>118</v>
      </c>
      <c r="T13" s="28">
        <f t="shared" si="5"/>
        <v>616</v>
      </c>
      <c r="U13" s="28">
        <v>564</v>
      </c>
      <c r="V13" s="28">
        <v>347</v>
      </c>
      <c r="W13" s="32">
        <f t="shared" si="6"/>
        <v>911</v>
      </c>
    </row>
    <row r="14" spans="1:23" x14ac:dyDescent="0.3">
      <c r="A14" s="30">
        <f>+A13+1</f>
        <v>7</v>
      </c>
      <c r="B14" s="31" t="s">
        <v>25</v>
      </c>
      <c r="C14" s="28">
        <v>7</v>
      </c>
      <c r="D14" s="28">
        <v>3</v>
      </c>
      <c r="E14" s="28">
        <f t="shared" si="8"/>
        <v>10</v>
      </c>
      <c r="F14" s="43">
        <f t="shared" si="0"/>
        <v>1394</v>
      </c>
      <c r="G14" s="43">
        <f t="shared" si="1"/>
        <v>1706</v>
      </c>
      <c r="H14" s="28">
        <f>+F14+G14</f>
        <v>3100</v>
      </c>
      <c r="I14" s="28">
        <v>47</v>
      </c>
      <c r="J14" s="28">
        <v>35</v>
      </c>
      <c r="K14" s="28">
        <f>+I14+J14</f>
        <v>82</v>
      </c>
      <c r="L14" s="28">
        <f>1411+30</f>
        <v>1441</v>
      </c>
      <c r="M14" s="28">
        <f>1717+24</f>
        <v>1741</v>
      </c>
      <c r="N14" s="27">
        <f>+L14+M14</f>
        <v>3182</v>
      </c>
      <c r="O14" s="27">
        <f>H14/30</f>
        <v>103.33333333333333</v>
      </c>
      <c r="P14" s="28">
        <f t="shared" si="9"/>
        <v>2.6666666666666714</v>
      </c>
      <c r="Q14" s="27">
        <v>106</v>
      </c>
      <c r="R14" s="28">
        <v>90</v>
      </c>
      <c r="S14" s="28">
        <v>12</v>
      </c>
      <c r="T14" s="28">
        <f>+R14+S14</f>
        <v>102</v>
      </c>
      <c r="U14" s="28">
        <v>139</v>
      </c>
      <c r="V14" s="28">
        <v>5</v>
      </c>
      <c r="W14" s="32">
        <f>+U14+V14</f>
        <v>144</v>
      </c>
    </row>
    <row r="15" spans="1:23" x14ac:dyDescent="0.3">
      <c r="A15" s="30">
        <f>+A14+1</f>
        <v>8</v>
      </c>
      <c r="B15" s="31" t="s">
        <v>26</v>
      </c>
      <c r="C15" s="28">
        <v>6</v>
      </c>
      <c r="D15" s="28">
        <v>7</v>
      </c>
      <c r="E15" s="28">
        <f t="shared" si="8"/>
        <v>13</v>
      </c>
      <c r="F15" s="43">
        <f t="shared" si="0"/>
        <v>1623</v>
      </c>
      <c r="G15" s="43">
        <f t="shared" si="1"/>
        <v>1871</v>
      </c>
      <c r="H15" s="28">
        <f>+F15+G15</f>
        <v>3494</v>
      </c>
      <c r="I15" s="28">
        <v>216</v>
      </c>
      <c r="J15" s="28">
        <v>196</v>
      </c>
      <c r="K15" s="28">
        <f>+I15+J15</f>
        <v>412</v>
      </c>
      <c r="L15" s="28">
        <v>1839</v>
      </c>
      <c r="M15" s="28">
        <v>2067</v>
      </c>
      <c r="N15" s="27">
        <f>+L15+M15</f>
        <v>3906</v>
      </c>
      <c r="O15" s="27">
        <f>H15/30</f>
        <v>116.46666666666667</v>
      </c>
      <c r="P15" s="28">
        <f t="shared" si="9"/>
        <v>14.533333333333331</v>
      </c>
      <c r="Q15" s="27">
        <v>131</v>
      </c>
      <c r="R15" s="28">
        <v>123</v>
      </c>
      <c r="S15" s="28">
        <v>21</v>
      </c>
      <c r="T15" s="28">
        <f>+R15+S15</f>
        <v>144</v>
      </c>
      <c r="U15" s="28">
        <v>111</v>
      </c>
      <c r="V15" s="28">
        <v>30</v>
      </c>
      <c r="W15" s="32">
        <f>+U15+V15</f>
        <v>141</v>
      </c>
    </row>
    <row r="16" spans="1:23" x14ac:dyDescent="0.3">
      <c r="A16" s="30">
        <f>+A15+1</f>
        <v>9</v>
      </c>
      <c r="B16" s="31" t="s">
        <v>27</v>
      </c>
      <c r="C16" s="28">
        <v>11</v>
      </c>
      <c r="D16" s="28">
        <v>18</v>
      </c>
      <c r="E16" s="28">
        <f t="shared" si="8"/>
        <v>29</v>
      </c>
      <c r="F16" s="43">
        <f t="shared" si="0"/>
        <v>4732</v>
      </c>
      <c r="G16" s="43">
        <f t="shared" si="1"/>
        <v>5022</v>
      </c>
      <c r="H16" s="28">
        <f t="shared" si="2"/>
        <v>9754</v>
      </c>
      <c r="I16" s="28">
        <v>1039</v>
      </c>
      <c r="J16" s="28">
        <v>1180</v>
      </c>
      <c r="K16" s="28">
        <f t="shared" si="3"/>
        <v>2219</v>
      </c>
      <c r="L16" s="28">
        <f>5709+62</f>
        <v>5771</v>
      </c>
      <c r="M16" s="28">
        <f>6142+60</f>
        <v>6202</v>
      </c>
      <c r="N16" s="27">
        <f t="shared" si="4"/>
        <v>11973</v>
      </c>
      <c r="O16" s="27">
        <f>H16/31</f>
        <v>314.64516129032256</v>
      </c>
      <c r="P16" s="28">
        <f t="shared" si="9"/>
        <v>71.354838709677438</v>
      </c>
      <c r="Q16" s="27">
        <v>386</v>
      </c>
      <c r="R16" s="28">
        <v>263</v>
      </c>
      <c r="S16" s="28">
        <v>119</v>
      </c>
      <c r="T16" s="28">
        <f t="shared" si="5"/>
        <v>382</v>
      </c>
      <c r="U16" s="28">
        <v>339</v>
      </c>
      <c r="V16" s="28">
        <v>158</v>
      </c>
      <c r="W16" s="32">
        <f t="shared" si="6"/>
        <v>497</v>
      </c>
    </row>
    <row r="17" spans="1:23" ht="15" thickBot="1" x14ac:dyDescent="0.35">
      <c r="A17" s="33">
        <f t="shared" si="7"/>
        <v>10</v>
      </c>
      <c r="B17" s="34" t="s">
        <v>28</v>
      </c>
      <c r="C17" s="28">
        <v>5</v>
      </c>
      <c r="D17" s="28">
        <v>10</v>
      </c>
      <c r="E17" s="28">
        <f t="shared" si="8"/>
        <v>15</v>
      </c>
      <c r="F17" s="43">
        <f t="shared" si="0"/>
        <v>1346</v>
      </c>
      <c r="G17" s="43">
        <f t="shared" si="1"/>
        <v>1788</v>
      </c>
      <c r="H17" s="35">
        <f t="shared" si="2"/>
        <v>3134</v>
      </c>
      <c r="I17" s="28">
        <v>780</v>
      </c>
      <c r="J17" s="28">
        <v>424</v>
      </c>
      <c r="K17" s="35">
        <f t="shared" si="3"/>
        <v>1204</v>
      </c>
      <c r="L17" s="28">
        <f>2086+40</f>
        <v>2126</v>
      </c>
      <c r="M17" s="28">
        <f>2180+32</f>
        <v>2212</v>
      </c>
      <c r="N17" s="36">
        <f t="shared" si="4"/>
        <v>4338</v>
      </c>
      <c r="O17" s="27">
        <f>H17/28</f>
        <v>111.92857142857143</v>
      </c>
      <c r="P17" s="28">
        <f t="shared" si="9"/>
        <v>40.071428571428569</v>
      </c>
      <c r="Q17" s="36">
        <v>152</v>
      </c>
      <c r="R17" s="28">
        <v>127</v>
      </c>
      <c r="S17" s="28">
        <v>74</v>
      </c>
      <c r="T17" s="37">
        <f t="shared" si="5"/>
        <v>201</v>
      </c>
      <c r="U17" s="28">
        <v>265</v>
      </c>
      <c r="V17" s="28">
        <v>158</v>
      </c>
      <c r="W17" s="38">
        <f t="shared" si="6"/>
        <v>423</v>
      </c>
    </row>
    <row r="18" spans="1:23" ht="15" thickBot="1" x14ac:dyDescent="0.35">
      <c r="A18" s="39"/>
      <c r="B18" s="40" t="s">
        <v>15</v>
      </c>
      <c r="C18" s="41">
        <f t="shared" ref="C18:W18" si="10">SUM(C8:C17)</f>
        <v>154</v>
      </c>
      <c r="D18" s="41">
        <f>SUM(D8:D17)</f>
        <v>176</v>
      </c>
      <c r="E18" s="41">
        <f t="shared" si="10"/>
        <v>330</v>
      </c>
      <c r="F18" s="41">
        <f>SUM(F8:F17)</f>
        <v>39456</v>
      </c>
      <c r="G18" s="41">
        <f>SUM(G8:G17)</f>
        <v>44437</v>
      </c>
      <c r="H18" s="41">
        <f t="shared" si="10"/>
        <v>83893</v>
      </c>
      <c r="I18" s="41">
        <f t="shared" si="10"/>
        <v>11019</v>
      </c>
      <c r="J18" s="41">
        <f t="shared" si="10"/>
        <v>9640</v>
      </c>
      <c r="K18" s="41">
        <f t="shared" si="10"/>
        <v>20659</v>
      </c>
      <c r="L18" s="41">
        <f t="shared" si="10"/>
        <v>50475</v>
      </c>
      <c r="M18" s="41">
        <f t="shared" si="10"/>
        <v>54077</v>
      </c>
      <c r="N18" s="41">
        <f t="shared" si="10"/>
        <v>104552</v>
      </c>
      <c r="O18" s="41">
        <f t="shared" si="10"/>
        <v>2870.0711875629008</v>
      </c>
      <c r="P18" s="41">
        <f t="shared" si="10"/>
        <v>626.9288124370994</v>
      </c>
      <c r="Q18" s="41">
        <f t="shared" si="10"/>
        <v>3497</v>
      </c>
      <c r="R18" s="41">
        <f t="shared" si="10"/>
        <v>2720</v>
      </c>
      <c r="S18" s="41">
        <f t="shared" si="10"/>
        <v>820</v>
      </c>
      <c r="T18" s="41">
        <f t="shared" si="10"/>
        <v>3540</v>
      </c>
      <c r="U18" s="41">
        <f t="shared" si="10"/>
        <v>3401</v>
      </c>
      <c r="V18" s="41">
        <f t="shared" si="10"/>
        <v>1763</v>
      </c>
      <c r="W18" s="42">
        <f t="shared" si="10"/>
        <v>5164</v>
      </c>
    </row>
  </sheetData>
  <mergeCells count="25">
    <mergeCell ref="U6:U7"/>
    <mergeCell ref="V6:V7"/>
    <mergeCell ref="W6:W7"/>
    <mergeCell ref="O6:O7"/>
    <mergeCell ref="P6:P7"/>
    <mergeCell ref="Q6:Q7"/>
    <mergeCell ref="R6:R7"/>
    <mergeCell ref="S6:S7"/>
    <mergeCell ref="T6:T7"/>
    <mergeCell ref="C6:C7"/>
    <mergeCell ref="D6:D7"/>
    <mergeCell ref="E6:E7"/>
    <mergeCell ref="F6:H6"/>
    <mergeCell ref="I6:K6"/>
    <mergeCell ref="L6:N6"/>
    <mergeCell ref="A1:W1"/>
    <mergeCell ref="A2:W2"/>
    <mergeCell ref="A3:W3"/>
    <mergeCell ref="A5:A7"/>
    <mergeCell ref="B5:B7"/>
    <mergeCell ref="C5:E5"/>
    <mergeCell ref="F5:N5"/>
    <mergeCell ref="O5:Q5"/>
    <mergeCell ref="R5:T5"/>
    <mergeCell ref="U5:W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2022-01-24T03:53:45Z</dcterms:created>
  <dcterms:modified xsi:type="dcterms:W3CDTF">2022-01-24T03:55:22Z</dcterms:modified>
</cp:coreProperties>
</file>