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O59" i="2"/>
  <c r="P59" i="2" s="1"/>
  <c r="I59" i="2"/>
  <c r="G59" i="2"/>
  <c r="F59" i="2"/>
  <c r="E59" i="2"/>
  <c r="D59" i="2"/>
  <c r="O58" i="2"/>
  <c r="P58" i="2" s="1"/>
  <c r="L58" i="2"/>
  <c r="J58" i="2"/>
  <c r="H58" i="2"/>
  <c r="O57" i="2"/>
  <c r="O56" i="2" s="1"/>
  <c r="N57" i="2"/>
  <c r="L57" i="2"/>
  <c r="J57" i="2"/>
  <c r="H57" i="2"/>
  <c r="L56" i="2"/>
  <c r="I56" i="2"/>
  <c r="G56" i="2"/>
  <c r="G54" i="2" s="1"/>
  <c r="F56" i="2"/>
  <c r="F54" i="2" s="1"/>
  <c r="E56" i="2"/>
  <c r="D56" i="2"/>
  <c r="D54" i="2" s="1"/>
  <c r="O55" i="2"/>
  <c r="P55" i="2" s="1"/>
  <c r="N55" i="2"/>
  <c r="L55" i="2"/>
  <c r="J55" i="2"/>
  <c r="H55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L43" i="2" s="1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M10" i="2"/>
  <c r="D10" i="2"/>
  <c r="M9" i="2"/>
  <c r="N9" i="2" s="1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L9" i="2" l="1"/>
  <c r="H56" i="2"/>
  <c r="J56" i="2"/>
  <c r="E10" i="2"/>
  <c r="H43" i="2"/>
  <c r="J9" i="2"/>
  <c r="I10" i="2"/>
  <c r="J43" i="2"/>
  <c r="E54" i="2"/>
  <c r="L54" i="2" s="1"/>
  <c r="N13" i="2"/>
  <c r="P56" i="2"/>
  <c r="H54" i="2"/>
  <c r="H14" i="2"/>
  <c r="N54" i="2"/>
  <c r="O54" i="2"/>
  <c r="P54" i="2" s="1"/>
  <c r="N56" i="2"/>
  <c r="P57" i="2"/>
  <c r="N43" i="2"/>
  <c r="H9" i="2"/>
  <c r="H8" i="2"/>
  <c r="J54" i="2" l="1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<sst xmlns="http://schemas.openxmlformats.org/spreadsheetml/2006/main" count="267" uniqueCount="87">
  <si>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</si>
  <si>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</si>
  <si>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</si>
  <si>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</si>
  <si>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</si>
  <si>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</si>
  <si>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</si>
  <si>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</si>
  <si>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</si>
  <si>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</si>
  <si>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</si>
  <si>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</si>
  <si>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</si>
  <si>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</si>
  <si>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</si>
  <si>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</si>
  <si>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</si>
  <si>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</si>
  <si>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</si>
  <si>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</si>
  <si>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</si>
  <si>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</si>
  <si>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</si>
  <si>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</si>
  <si>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</si>
  <si>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</si>
  <si>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</si>
  <si>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</si>
  <si>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</si>
  <si>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</si>
  <si>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</si>
  <si>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</si>
  <si>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</si>
  <si>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</si>
  <si>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</si>
  <si>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</si>
  <si>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</si>
  <si>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</si>
  <si>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</si>
  <si>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</si>
  <si>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</si>
  <si>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</si>
  <si>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</si>
  <si>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</si>
  <si>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</si>
  <si>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</si>
  <si>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</si>
  <si>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</si>
  <si>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</si>
  <si>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</si>
  <si>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</si>
  <si>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</si>
  <si>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</si>
  <si>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</si>
  <si>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</si>
  <si>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</si>
  <si>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</si>
  <si>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</si>
  <si>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</si>
  <si>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</si>
  <si>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</si>
  <si>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</si>
  <si>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</si>
  <si>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</si>
  <si>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</si>
  <si>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</si>
  <si>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</si>
  <si>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</si>
  <si>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</si>
  <si>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</si>
  <si>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</si>
  <si>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</si>
  <si>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</si>
  <si>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</si>
  <si>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</si>
  <si>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</si>
  <si>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</si>
  <si>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</si>
  <si>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</si>
  <si>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</si>
  <si>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</si>
  <si>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</si>
  <si>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</si>
  <si>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</si>
  <si>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</si>
  <si>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</si>
  <si>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Jumlah Target WP Dari Kendaraan Baru (Deler + Mutasi Luar Daerah)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</si>
</sst>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  <font>
      <b/>
      <sz val="11"/>
      <color rgb="FF000000"/>
      <name val="Square721 Cn BT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50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20" fillId="0" borderId="0" xfId="0" applyFont="1" applyFill="1"/>
    <xf numFmtId="0" fontId="17" fillId="3" borderId="0" xfId="0" applyFont="1" applyFill="1" applyAlignment="1">
      <alignment horizontal="center" vertical="center"/>
    </xf>
    <xf numFmtId="0" fontId="4" fillId="6" borderId="10" xfId="0" applyFont="1" applyFill="1" applyBorder="1" applyAlignment="1">
      <alignment vertical="top" wrapText="1"/>
    </xf>
    <xf numFmtId="0" fontId="0" fillId="0" borderId="0" xfId="0" applyFont="1" applyFill="1"/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2" fillId="0" borderId="13" xfId="1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41" fontId="3" fillId="0" borderId="1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41" fontId="16" fillId="6" borderId="11" xfId="1" applyFont="1" applyFill="1" applyBorder="1" applyAlignment="1">
      <alignment vertical="top"/>
    </xf>
    <xf numFmtId="41" fontId="16" fillId="6" borderId="11" xfId="1" applyFont="1" applyFill="1" applyBorder="1" applyAlignment="1">
      <alignment horizontal="center" vertical="top"/>
    </xf>
    <xf numFmtId="41" fontId="14" fillId="6" borderId="11" xfId="1" applyFont="1" applyFill="1" applyBorder="1" applyAlignment="1">
      <alignment horizontal="center" vertical="top"/>
    </xf>
    <xf numFmtId="0" fontId="21" fillId="6" borderId="9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vertical="top"/>
    </xf>
    <xf numFmtId="4" fontId="16" fillId="6" borderId="11" xfId="1" applyNumberFormat="1" applyFont="1" applyFill="1" applyBorder="1" applyAlignment="1">
      <alignment horizontal="center" vertical="top"/>
    </xf>
    <xf numFmtId="4" fontId="16" fillId="6" borderId="12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25" t="s">
        <v>85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4" spans="1:22" x14ac:dyDescent="0.3">
      <c r="A4" s="129" t="s">
        <v>0</v>
      </c>
      <c r="B4" s="130" t="s">
        <v>0</v>
      </c>
      <c r="C4" s="129" t="s">
        <v>1</v>
      </c>
      <c r="D4" s="129" t="s">
        <v>2</v>
      </c>
      <c r="E4" s="126" t="s">
        <v>3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 t="s">
        <v>3</v>
      </c>
      <c r="S4" s="126"/>
      <c r="T4" s="126"/>
    </row>
    <row r="5" spans="1:22" x14ac:dyDescent="0.3">
      <c r="A5" s="129"/>
      <c r="B5" s="131"/>
      <c r="C5" s="129"/>
      <c r="D5" s="129"/>
      <c r="E5" s="132" t="s">
        <v>4</v>
      </c>
      <c r="F5" s="133"/>
      <c r="G5" s="134"/>
      <c r="H5" s="127" t="s">
        <v>7</v>
      </c>
      <c r="I5" s="127"/>
      <c r="J5" s="127"/>
      <c r="K5" s="127"/>
      <c r="L5" s="127"/>
      <c r="M5" s="127"/>
      <c r="N5" s="127"/>
      <c r="O5" s="127"/>
      <c r="P5" s="127"/>
      <c r="Q5" s="128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2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 t="e">
        <f>[1]Target_RPJMD!$U$46</f>
        <v>#REF!</v>
      </c>
      <c r="I14" s="22" t="e">
        <f>H14/$E14*100</f>
        <v>#REF!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 t="e">
        <f>[1]Target_RPJMD!$U$48</f>
        <v>#REF!</v>
      </c>
      <c r="I15" s="22" t="e">
        <f>H15/$E15*100</f>
        <v>#REF!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 L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 L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1" sqref="B1:Q1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25" t="s">
        <v>86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3" spans="1:17" x14ac:dyDescent="0.3">
      <c r="A3" s="130" t="s">
        <v>0</v>
      </c>
      <c r="B3" s="129" t="s">
        <v>1</v>
      </c>
      <c r="C3" s="129" t="s">
        <v>2</v>
      </c>
      <c r="D3" s="126" t="s">
        <v>3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7" x14ac:dyDescent="0.3">
      <c r="A4" s="131"/>
      <c r="B4" s="129"/>
      <c r="C4" s="129"/>
      <c r="D4" s="132" t="s">
        <v>4</v>
      </c>
      <c r="E4" s="133"/>
      <c r="F4" s="134"/>
      <c r="G4" s="127" t="s">
        <v>7</v>
      </c>
      <c r="H4" s="127"/>
      <c r="I4" s="127"/>
      <c r="J4" s="127"/>
      <c r="K4" s="127"/>
      <c r="L4" s="127"/>
      <c r="M4" s="127"/>
      <c r="N4" s="127"/>
      <c r="O4" s="127"/>
      <c r="P4" s="128"/>
    </row>
    <row r="5" spans="1:17" ht="15.75" thickBot="1" x14ac:dyDescent="0.35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hidden="1" x14ac:dyDescent="0.3">
      <c r="B6" s="122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5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3">
        <v>48.688652526849111</v>
      </c>
      <c r="G7" s="22">
        <v>40.057154194268996</v>
      </c>
      <c r="H7" s="84">
        <f>G7/$E7*100</f>
        <v>79.989460733843273</v>
      </c>
      <c r="I7" s="22">
        <v>62.939887120948853</v>
      </c>
      <c r="J7" s="84">
        <f>I7/$E7*100</f>
        <v>125.68360710392052</v>
      </c>
      <c r="K7" s="22">
        <v>53.929111292938714</v>
      </c>
      <c r="L7" s="84">
        <f>K7/$E7*100</f>
        <v>107.69013967534313</v>
      </c>
      <c r="M7" s="22">
        <v>48.33603744202096</v>
      </c>
      <c r="N7" s="84">
        <f>M7/$G7*100</f>
        <v>120.66767700870879</v>
      </c>
      <c r="O7" s="23">
        <v>48.318886799951159</v>
      </c>
      <c r="P7" s="84">
        <f>O7/$E7*100</f>
        <v>96.487176289240224</v>
      </c>
    </row>
    <row r="8" spans="1:17" s="85" customFormat="1" hidden="1" x14ac:dyDescent="0.3">
      <c r="A8" s="19"/>
      <c r="B8" s="25" t="s">
        <v>19</v>
      </c>
      <c r="C8" s="86" t="s">
        <v>18</v>
      </c>
      <c r="D8" s="22">
        <v>38.65</v>
      </c>
      <c r="E8" s="22">
        <v>38.65</v>
      </c>
      <c r="F8" s="83">
        <v>48.688652526849111</v>
      </c>
      <c r="G8" s="22">
        <f>G7</f>
        <v>40.057154194268996</v>
      </c>
      <c r="H8" s="84">
        <f>G8/$E8*100</f>
        <v>103.64076117534023</v>
      </c>
      <c r="I8" s="22">
        <f>I7</f>
        <v>62.939887120948853</v>
      </c>
      <c r="J8" s="84">
        <f>I8/$E8*100</f>
        <v>162.84576227929847</v>
      </c>
      <c r="K8" s="22">
        <v>53.929111292938714</v>
      </c>
      <c r="L8" s="84">
        <f>K8/$E8*100</f>
        <v>139.53198264667196</v>
      </c>
      <c r="M8" s="22">
        <v>48.33603744202096</v>
      </c>
      <c r="N8" s="84">
        <f>M8/$G8*100</f>
        <v>120.66767700870879</v>
      </c>
      <c r="O8" s="23">
        <v>48.318886799951159</v>
      </c>
      <c r="P8" s="84">
        <f>O8/$E8*100</f>
        <v>125.01652470879989</v>
      </c>
    </row>
    <row r="9" spans="1:17" s="85" customFormat="1" hidden="1" x14ac:dyDescent="0.3">
      <c r="A9" s="19"/>
      <c r="B9" s="26" t="s">
        <v>20</v>
      </c>
      <c r="C9" s="8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8">
        <f>G9/$E9*100</f>
        <v>84.223615085618079</v>
      </c>
      <c r="I9" s="27">
        <f>I23/(I22-I32)</f>
        <v>0.59730490590457752</v>
      </c>
      <c r="J9" s="88">
        <f>I9/$E9*100</f>
        <v>100.10193165672776</v>
      </c>
      <c r="K9" s="27">
        <f>K23/(K22-K32)</f>
        <v>0.58454485581137805</v>
      </c>
      <c r="L9" s="88">
        <f>K9/$E9*100</f>
        <v>97.96348335379362</v>
      </c>
      <c r="M9" s="27">
        <f>M23/(M22-M32)</f>
        <v>0.57596281827990725</v>
      </c>
      <c r="N9" s="88">
        <f>M9/$G9*100</f>
        <v>114.60589206170637</v>
      </c>
      <c r="O9" s="27">
        <v>0.53316992926679374</v>
      </c>
      <c r="P9" s="88">
        <f>O9/$E9*100</f>
        <v>89.353593605697426</v>
      </c>
    </row>
    <row r="10" spans="1:17" s="85" customFormat="1" hidden="1" x14ac:dyDescent="0.3">
      <c r="A10" s="19"/>
      <c r="B10" s="89" t="s">
        <v>22</v>
      </c>
      <c r="C10" s="90" t="s">
        <v>23</v>
      </c>
      <c r="D10" s="9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1" t="str">
        <f t="shared" si="0"/>
        <v>Sedang</v>
      </c>
      <c r="F10" s="91" t="str">
        <f>IF(F9&lt;0.277,"Sangat Rendah",IF(AND(F9&gt;=0.277,F9&lt;0.564),"Rendah",IF(AND(F9&gt;=0.564,F9&lt;0.934),"Sedang", IF(AND(F9&gt;=0.934,F9&lt;1.92),"Tinggi",IF(F9&gt;1.92,"Sangat Tinggi","")))))</f>
        <v>Sedang</v>
      </c>
      <c r="G10" s="92" t="str">
        <f>IF(G9&lt;0.277,"Sangat Rendah",IF(AND(G9&gt;=0.277,G9&lt;0.564),"Rendah",IF(AND(G9&gt;=0.564,G9&lt;0.934),"Sedang", IF(AND(G9&gt;=0.934,G9&lt;1.92),"Tinggi",IF(G9&gt;1.92,"Sangat Tinggi","")))))</f>
        <v>Rendah</v>
      </c>
      <c r="H10" s="93"/>
      <c r="I10" s="92" t="str">
        <f>IF(I9&lt;0.277,"Sangat Rendah",IF(AND(I9&gt;=0.277,I9&lt;0.564),"Rendah",IF(AND(I9&gt;=0.564,I9&lt;0.934),"Sedang", IF(AND(I9&gt;=0.934,I9&lt;1.92),"Tinggi",IF(I9&gt;1.92,"Sangat Tinggi","")))))</f>
        <v>Sedang</v>
      </c>
      <c r="J10" s="93"/>
      <c r="K10" s="92" t="str">
        <f>IF(K9&lt;0.277,"Sangat Rendah",IF(AND(K9&gt;=0.277,K9&lt;0.564),"Rendah",IF(AND(K9&gt;=0.564,K9&lt;0.934),"Sedang", IF(AND(K9&gt;=0.934,K9&lt;1.92),"Tinggi",IF(K9&gt;1.92,"Sangat Tinggi","")))))</f>
        <v>Sedang</v>
      </c>
      <c r="L10" s="93"/>
      <c r="M10" s="92" t="str">
        <f>IF(M9&lt;0.277,"Sangat Rendah",IF(AND(M9&gt;=0.277,M9&lt;0.564),"Rendah",IF(AND(M9&gt;=0.564,M9&lt;0.934),"Sedang", IF(AND(M9&gt;=0.934,M9&lt;1.92),"Tinggi",IF(M9&gt;1.92,"Sangat Tinggi","")))))</f>
        <v>Sedang</v>
      </c>
      <c r="N10" s="93"/>
      <c r="O10" s="92" t="str">
        <f>IF(O9&lt;0.277,"Sangat Rendah",IF(AND(O9&gt;=0.277,O9&lt;0.564),"Rendah",IF(AND(O9&gt;=0.564,O9&lt;0.934),"Sedang", IF(AND(O9&gt;=0.934,O9&lt;1.92),"Tinggi",IF(O9&gt;1.92,"Sangat Tinggi","")))))</f>
        <v>Rendah</v>
      </c>
      <c r="P10" s="93"/>
    </row>
    <row r="11" spans="1:17" hidden="1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5" customFormat="1" hidden="1" x14ac:dyDescent="0.3">
      <c r="A12" s="19"/>
      <c r="B12" s="94" t="s">
        <v>25</v>
      </c>
      <c r="C12" s="95" t="s">
        <v>26</v>
      </c>
      <c r="D12" s="22">
        <v>6073.9744420211218</v>
      </c>
      <c r="E12" s="22">
        <v>5961.251891295</v>
      </c>
      <c r="F12" s="83">
        <v>6125.2442040400001</v>
      </c>
      <c r="G12" s="83">
        <v>1191.834830319</v>
      </c>
      <c r="H12" s="84">
        <f>G12/$E12*100</f>
        <v>19.993029183339715</v>
      </c>
      <c r="I12" s="22">
        <v>1304.2953479006401</v>
      </c>
      <c r="J12" s="84">
        <f>I12/$E12*100</f>
        <v>21.879554356782933</v>
      </c>
      <c r="K12" s="22">
        <v>1220.7586882968001</v>
      </c>
      <c r="L12" s="84">
        <f>K12/$E12*100</f>
        <v>20.478226898605474</v>
      </c>
      <c r="M12" s="22">
        <v>1729.24534949947</v>
      </c>
      <c r="N12" s="84">
        <f>M12/$G12*100</f>
        <v>145.09102314425812</v>
      </c>
      <c r="O12" s="22">
        <f>O22</f>
        <v>5765.1810396494802</v>
      </c>
      <c r="P12" s="84">
        <f>O12/D12*100</f>
        <v>94.916122790452661</v>
      </c>
    </row>
    <row r="13" spans="1:17" s="85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3">
        <v>94.88866483642019</v>
      </c>
      <c r="G13" s="83" t="e">
        <f>[1]Target_RPJMD!$U$46</f>
        <v>#REF!</v>
      </c>
      <c r="H13" s="84" t="e">
        <f>G13/$E13*100</f>
        <v>#REF!</v>
      </c>
      <c r="I13" s="22">
        <v>119.11498289306198</v>
      </c>
      <c r="J13" s="84">
        <f>I13/$E13*100</f>
        <v>187.70088700450989</v>
      </c>
      <c r="K13" s="22">
        <v>117.05680703457537</v>
      </c>
      <c r="L13" s="84">
        <f>K13/$E13*100</f>
        <v>184.45762217865644</v>
      </c>
      <c r="M13" s="22">
        <v>93.558517482619777</v>
      </c>
      <c r="N13" s="84" t="e">
        <f>M13/$G13*100</f>
        <v>#REF!</v>
      </c>
      <c r="O13" s="22">
        <v>93.494284097397326</v>
      </c>
      <c r="P13" s="84">
        <f>O13/D13*100</f>
        <v>147.32789804191196</v>
      </c>
    </row>
    <row r="14" spans="1:17" s="121" customFormat="1" hidden="1" x14ac:dyDescent="0.3">
      <c r="A14" s="119"/>
      <c r="B14" s="109" t="s">
        <v>28</v>
      </c>
      <c r="C14" s="120" t="s">
        <v>18</v>
      </c>
      <c r="D14" s="83">
        <v>9.589200225620516</v>
      </c>
      <c r="E14" s="83">
        <v>9.589200225620516</v>
      </c>
      <c r="F14" s="83">
        <v>8.8870355542140658</v>
      </c>
      <c r="G14" s="83" t="e">
        <f>[1]Target_RPJMD!$U$48</f>
        <v>#REF!</v>
      </c>
      <c r="H14" s="83" t="e">
        <f>G14/$E14*100</f>
        <v>#REF!</v>
      </c>
      <c r="I14" s="83">
        <v>10.540784579895202</v>
      </c>
      <c r="J14" s="83">
        <f>I14/$E14*100</f>
        <v>109.92350072879107</v>
      </c>
      <c r="K14" s="83">
        <v>19.694277037784119</v>
      </c>
      <c r="L14" s="83">
        <f>K14/$E14*100</f>
        <v>205.37976655409449</v>
      </c>
      <c r="M14" s="83">
        <v>20.877842688215509</v>
      </c>
      <c r="N14" s="83" t="e">
        <f>M14/$G14*100</f>
        <v>#REF!</v>
      </c>
      <c r="O14" s="83">
        <v>47.510499494794516</v>
      </c>
      <c r="P14" s="83">
        <f>O14/D14*100</f>
        <v>495.45841547718982</v>
      </c>
    </row>
    <row r="15" spans="1:17" s="85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3">
        <v>97.5</v>
      </c>
      <c r="G15" s="83">
        <v>0</v>
      </c>
      <c r="H15" s="84">
        <f>G15/$E15*100</f>
        <v>0</v>
      </c>
      <c r="I15" s="22">
        <v>0</v>
      </c>
      <c r="J15" s="84">
        <f>I15/$E15*100</f>
        <v>0</v>
      </c>
      <c r="K15" s="22">
        <v>83.25</v>
      </c>
      <c r="L15" s="84">
        <f>K15/$E15*100</f>
        <v>85.384615384615387</v>
      </c>
      <c r="M15" s="22">
        <v>85.22</v>
      </c>
      <c r="N15" s="84" t="e">
        <f>M15/$G15*100</f>
        <v>#DIV/0!</v>
      </c>
      <c r="O15" s="22">
        <v>85.22</v>
      </c>
      <c r="P15" s="84">
        <f>O15/D15*100</f>
        <v>87.405128205128207</v>
      </c>
    </row>
    <row r="16" spans="1:17" s="85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3">
        <v>66.86</v>
      </c>
      <c r="G16" s="83">
        <v>11.449909706521703</v>
      </c>
      <c r="H16" s="84">
        <f>G16/$E16*100</f>
        <v>17.125201475503594</v>
      </c>
      <c r="I16" s="22">
        <v>31.837426038320327</v>
      </c>
      <c r="J16" s="84">
        <f>I16/$E16*100</f>
        <v>47.61804672198673</v>
      </c>
      <c r="K16" s="22">
        <v>52.023906005165721</v>
      </c>
      <c r="L16" s="84">
        <f>K16/$E16*100</f>
        <v>77.810209400487167</v>
      </c>
      <c r="M16" s="22">
        <v>49.800254933485441</v>
      </c>
      <c r="N16" s="84">
        <f>M16/$G16*100</f>
        <v>434.94015420156484</v>
      </c>
      <c r="O16" s="22">
        <v>54.551397354305621</v>
      </c>
      <c r="P16" s="84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5" customFormat="1" hidden="1" x14ac:dyDescent="0.3">
      <c r="A18" s="19"/>
      <c r="B18" s="96" t="s">
        <v>33</v>
      </c>
      <c r="C18" s="33" t="s">
        <v>34</v>
      </c>
      <c r="D18" s="22">
        <v>85</v>
      </c>
      <c r="E18" s="22">
        <v>85</v>
      </c>
      <c r="F18" s="83">
        <v>85.5</v>
      </c>
      <c r="G18" s="83">
        <v>0</v>
      </c>
      <c r="H18" s="84">
        <f>G18/$E18*100</f>
        <v>0</v>
      </c>
      <c r="I18" s="22">
        <v>0</v>
      </c>
      <c r="J18" s="84">
        <f>I18/$E18*100</f>
        <v>0</v>
      </c>
      <c r="K18" s="22">
        <v>81.17</v>
      </c>
      <c r="L18" s="84">
        <f>K18/$E18*100</f>
        <v>95.494117647058829</v>
      </c>
      <c r="M18" s="22">
        <v>0</v>
      </c>
      <c r="N18" s="84" t="e">
        <f>M18/$G18*100</f>
        <v>#DIV/0!</v>
      </c>
      <c r="O18" s="22">
        <f>K18</f>
        <v>81.17</v>
      </c>
      <c r="P18" s="84">
        <f>O18/D18*100</f>
        <v>95.494117647058829</v>
      </c>
    </row>
    <row r="19" spans="1:16" s="85" customFormat="1" hidden="1" x14ac:dyDescent="0.3">
      <c r="A19" s="19"/>
      <c r="B19" s="96" t="s">
        <v>35</v>
      </c>
      <c r="C19" s="33" t="s">
        <v>36</v>
      </c>
      <c r="D19" s="22">
        <v>38.650759073681932</v>
      </c>
      <c r="E19" s="22">
        <v>50.078040065246931</v>
      </c>
      <c r="F19" s="83">
        <v>48.688652526849111</v>
      </c>
      <c r="G19" s="83">
        <v>40.186819867363496</v>
      </c>
      <c r="H19" s="84">
        <f>G19/$E19*100</f>
        <v>80.248387946101502</v>
      </c>
      <c r="I19" s="22">
        <v>54.36186121110461</v>
      </c>
      <c r="J19" s="84">
        <f>I19/$E19*100</f>
        <v>108.55429074355997</v>
      </c>
      <c r="K19" s="22">
        <v>53.929111292938714</v>
      </c>
      <c r="L19" s="84">
        <f>K19/$E19*100</f>
        <v>107.69013967534313</v>
      </c>
      <c r="M19" s="22">
        <v>48.33603744202096</v>
      </c>
      <c r="N19" s="84">
        <f>M19/$G19*100</f>
        <v>120.27833404472894</v>
      </c>
      <c r="O19" s="22">
        <f>O7</f>
        <v>48.318886799951159</v>
      </c>
      <c r="P19" s="84">
        <f>O19/D19*100</f>
        <v>125.01406947231845</v>
      </c>
    </row>
    <row r="20" spans="1:16" s="85" customFormat="1" hidden="1" x14ac:dyDescent="0.3">
      <c r="A20" s="19"/>
      <c r="B20" s="96" t="s">
        <v>37</v>
      </c>
      <c r="C20" s="33" t="s">
        <v>36</v>
      </c>
      <c r="D20" s="22">
        <v>54.263422474609591</v>
      </c>
      <c r="E20" s="22">
        <v>59.669668308986445</v>
      </c>
      <c r="F20" s="83">
        <v>57.718189461227595</v>
      </c>
      <c r="G20" s="83">
        <v>50.255951759425777</v>
      </c>
      <c r="H20" s="84">
        <f>G20/$E20*100</f>
        <v>84.223615085618079</v>
      </c>
      <c r="I20" s="22">
        <v>59.730490590457755</v>
      </c>
      <c r="J20" s="84">
        <f>I20/$E20*100</f>
        <v>100.10193165672776</v>
      </c>
      <c r="K20" s="22">
        <v>58.454485581137803</v>
      </c>
      <c r="L20" s="84">
        <f>K20/$E20*100</f>
        <v>97.96348335379362</v>
      </c>
      <c r="M20" s="22">
        <v>57.596281827990722</v>
      </c>
      <c r="N20" s="84">
        <f>M20/$G20*100</f>
        <v>114.60589206170636</v>
      </c>
      <c r="O20" s="22" t="e">
        <f>[1]Target_RPJMD!N55</f>
        <v>#REF!</v>
      </c>
      <c r="P20" s="84" t="e">
        <f>O20/D20*100</f>
        <v>#REF!</v>
      </c>
    </row>
    <row r="21" spans="1:16" hidden="1" x14ac:dyDescent="0.3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5" customFormat="1" hidden="1" x14ac:dyDescent="0.3">
      <c r="A22" s="97">
        <v>1</v>
      </c>
      <c r="B22" s="98" t="s">
        <v>39</v>
      </c>
      <c r="C22" s="9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4">
        <f>G22/$E22*100</f>
        <v>20.036370961528334</v>
      </c>
      <c r="I22" s="22">
        <v>1304.2953479006401</v>
      </c>
      <c r="J22" s="84">
        <f>I22/$E22*100</f>
        <v>21.879554356782933</v>
      </c>
      <c r="K22" s="22">
        <v>1220.7586882968001</v>
      </c>
      <c r="L22" s="84">
        <f>K22/$E22*100</f>
        <v>20.478226898605474</v>
      </c>
      <c r="M22" s="22">
        <v>1729.24534949947</v>
      </c>
      <c r="N22" s="84">
        <f>M22/$G22*100</f>
        <v>144.77716875643748</v>
      </c>
      <c r="O22" s="22">
        <v>5765.1810396494802</v>
      </c>
      <c r="P22" s="84">
        <f>O22/$E22*100</f>
        <v>96.710911479318057</v>
      </c>
    </row>
    <row r="23" spans="1:16" s="85" customFormat="1" hidden="1" x14ac:dyDescent="0.3">
      <c r="A23" s="97">
        <v>2</v>
      </c>
      <c r="B23" s="98" t="s">
        <v>41</v>
      </c>
      <c r="C23" s="9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4">
        <f>G23/$E23*100</f>
        <v>16.078864699527283</v>
      </c>
      <c r="I23" s="22">
        <v>709.03922680864002</v>
      </c>
      <c r="J23" s="84">
        <f>I23/$E23*100</f>
        <v>23.75119504985739</v>
      </c>
      <c r="K23" s="22">
        <v>658.34431162980002</v>
      </c>
      <c r="L23" s="84">
        <f>K23/$E23*100</f>
        <v>22.053031150141912</v>
      </c>
      <c r="M23" s="22">
        <v>835.84867959846997</v>
      </c>
      <c r="N23" s="84">
        <f>M23/$G23*100</f>
        <v>174.13556665736877</v>
      </c>
      <c r="O23" s="22">
        <v>2785.67130036048</v>
      </c>
      <c r="P23" s="84">
        <f>O23/$E23*100</f>
        <v>93.313627649980674</v>
      </c>
    </row>
    <row r="24" spans="1:16" s="124" customFormat="1" hidden="1" x14ac:dyDescent="0.3">
      <c r="A24" s="135">
        <v>3</v>
      </c>
      <c r="B24" s="136" t="s">
        <v>42</v>
      </c>
      <c r="C24" s="137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4">
        <f t="shared" ref="H24:H52" si="1">G24/$E24*100</f>
        <v>16.370280394870022</v>
      </c>
      <c r="I24" s="22">
        <v>505.736316429</v>
      </c>
      <c r="J24" s="84">
        <f t="shared" ref="J24:J52" si="2">I24/$E24*100</f>
        <v>24.885989629482729</v>
      </c>
      <c r="K24" s="22">
        <v>469.637848615</v>
      </c>
      <c r="L24" s="84">
        <f t="shared" ref="L24:L52" si="3">K24/$E24*100</f>
        <v>23.10967642737252</v>
      </c>
      <c r="M24" s="22">
        <v>489.69394927299999</v>
      </c>
      <c r="N24" s="84">
        <f t="shared" ref="N24:N52" si="4">M24/$G24*100</f>
        <v>147.19714765510517</v>
      </c>
      <c r="O24" s="22">
        <v>1880.839276292</v>
      </c>
      <c r="P24" s="138">
        <f t="shared" ref="P24:P52" si="5">O24/$E24*100</f>
        <v>92.551286518293097</v>
      </c>
    </row>
    <row r="25" spans="1:16" s="85" customFormat="1" hidden="1" x14ac:dyDescent="0.3">
      <c r="A25" s="97">
        <v>4</v>
      </c>
      <c r="B25" s="98" t="s">
        <v>43</v>
      </c>
      <c r="C25" s="9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4">
        <f t="shared" si="1"/>
        <v>6.817516780431375</v>
      </c>
      <c r="I25" s="22">
        <v>3.0544315000000002</v>
      </c>
      <c r="J25" s="84">
        <f t="shared" si="2"/>
        <v>8.4382689007994554</v>
      </c>
      <c r="K25" s="22">
        <v>2.1146278031300003</v>
      </c>
      <c r="L25" s="84">
        <f t="shared" si="3"/>
        <v>5.8419375349939102</v>
      </c>
      <c r="M25" s="22">
        <v>3.9612001272500001</v>
      </c>
      <c r="N25" s="84">
        <f t="shared" si="4"/>
        <v>160.51792599401091</v>
      </c>
      <c r="O25" s="22">
        <v>12.304816437380001</v>
      </c>
      <c r="P25" s="84">
        <f t="shared" si="5"/>
        <v>33.993674395248213</v>
      </c>
    </row>
    <row r="26" spans="1:16" s="85" customFormat="1" hidden="1" x14ac:dyDescent="0.3">
      <c r="A26" s="97">
        <v>5</v>
      </c>
      <c r="B26" s="98" t="s">
        <v>44</v>
      </c>
      <c r="C26" s="9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4">
        <f t="shared" si="1"/>
        <v>0</v>
      </c>
      <c r="I26" s="22">
        <v>60.472427357999997</v>
      </c>
      <c r="J26" s="84">
        <f t="shared" si="2"/>
        <v>89.901804704427448</v>
      </c>
      <c r="K26" s="22">
        <v>7.713427824</v>
      </c>
      <c r="L26" s="84">
        <f t="shared" si="3"/>
        <v>11.467227497412621</v>
      </c>
      <c r="M26" s="22">
        <v>0</v>
      </c>
      <c r="N26" s="84" t="e">
        <f t="shared" si="4"/>
        <v>#DIV/0!</v>
      </c>
      <c r="O26" s="22">
        <v>68.185855181999997</v>
      </c>
      <c r="P26" s="84">
        <f t="shared" si="5"/>
        <v>101.36903220184006</v>
      </c>
    </row>
    <row r="27" spans="1:16" s="85" customFormat="1" hidden="1" x14ac:dyDescent="0.3">
      <c r="A27" s="97">
        <v>6</v>
      </c>
      <c r="B27" s="98" t="s">
        <v>45</v>
      </c>
      <c r="C27" s="99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84">
        <f t="shared" si="1"/>
        <v>17.049391356973096</v>
      </c>
      <c r="I27" s="22">
        <v>139.77605152163997</v>
      </c>
      <c r="J27" s="84">
        <f t="shared" si="2"/>
        <v>16.45192995179108</v>
      </c>
      <c r="K27" s="22">
        <v>178.87840738766999</v>
      </c>
      <c r="L27" s="84">
        <f t="shared" si="3"/>
        <v>21.054357997616485</v>
      </c>
      <c r="M27" s="22">
        <v>342.19353019822006</v>
      </c>
      <c r="N27" s="84">
        <f t="shared" si="4"/>
        <v>236.23649908339189</v>
      </c>
      <c r="O27" s="22">
        <v>824.34135244909999</v>
      </c>
      <c r="P27" s="84">
        <f t="shared" si="5"/>
        <v>97.026679743902051</v>
      </c>
    </row>
    <row r="28" spans="1:16" s="85" customFormat="1" hidden="1" x14ac:dyDescent="0.3">
      <c r="A28" s="97">
        <v>7</v>
      </c>
      <c r="B28" s="98" t="s">
        <v>46</v>
      </c>
      <c r="C28" s="9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4">
        <f t="shared" si="1"/>
        <v>24.01310729129229</v>
      </c>
      <c r="I28" s="22">
        <v>595.25612109199994</v>
      </c>
      <c r="J28" s="84">
        <f t="shared" si="2"/>
        <v>20.008061868089932</v>
      </c>
      <c r="K28" s="22">
        <v>562.41437666700006</v>
      </c>
      <c r="L28" s="84">
        <f t="shared" si="3"/>
        <v>18.904167878548179</v>
      </c>
      <c r="M28" s="22">
        <v>893.396669901</v>
      </c>
      <c r="N28" s="84">
        <f t="shared" si="4"/>
        <v>125.05386522013036</v>
      </c>
      <c r="O28" s="22">
        <v>2979.4995060210003</v>
      </c>
      <c r="P28" s="84">
        <f t="shared" si="5"/>
        <v>100.14850471936249</v>
      </c>
    </row>
    <row r="29" spans="1:16" s="85" customFormat="1" hidden="1" x14ac:dyDescent="0.3">
      <c r="A29" s="97">
        <v>8</v>
      </c>
      <c r="B29" s="98" t="s">
        <v>47</v>
      </c>
      <c r="C29" s="9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4">
        <f t="shared" si="1"/>
        <v>24.026530171026419</v>
      </c>
      <c r="I29" s="22">
        <v>595.25612109199994</v>
      </c>
      <c r="J29" s="84">
        <f t="shared" si="2"/>
        <v>20.019246002026058</v>
      </c>
      <c r="K29" s="22">
        <v>562.41437666700006</v>
      </c>
      <c r="L29" s="84">
        <f t="shared" si="3"/>
        <v>18.91473495630407</v>
      </c>
      <c r="M29" s="22">
        <v>890.28259935100004</v>
      </c>
      <c r="N29" s="84">
        <f t="shared" si="4"/>
        <v>124.61797087222683</v>
      </c>
      <c r="O29" s="22">
        <v>2976.3854354710002</v>
      </c>
      <c r="P29" s="84">
        <f t="shared" si="5"/>
        <v>100.09975558123196</v>
      </c>
    </row>
    <row r="30" spans="1:16" s="85" customFormat="1" hidden="1" x14ac:dyDescent="0.3">
      <c r="A30" s="97">
        <v>9</v>
      </c>
      <c r="B30" s="98" t="s">
        <v>48</v>
      </c>
      <c r="C30" s="99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84">
        <f t="shared" si="1"/>
        <v>18.688038201835226</v>
      </c>
      <c r="I30" s="22">
        <v>126.128535656</v>
      </c>
      <c r="J30" s="84">
        <f t="shared" si="2"/>
        <v>30.415689090857818</v>
      </c>
      <c r="K30" s="22">
        <v>60.724444750000004</v>
      </c>
      <c r="L30" s="84">
        <f t="shared" si="3"/>
        <v>14.643600055489204</v>
      </c>
      <c r="M30" s="22">
        <v>187.40596927000001</v>
      </c>
      <c r="N30" s="84">
        <f t="shared" si="4"/>
        <v>241.8265684927149</v>
      </c>
      <c r="O30" s="22">
        <v>451.75497107600006</v>
      </c>
      <c r="P30" s="84">
        <f t="shared" si="5"/>
        <v>108.93996885028805</v>
      </c>
    </row>
    <row r="31" spans="1:16" s="85" customFormat="1" hidden="1" x14ac:dyDescent="0.3">
      <c r="A31" s="97">
        <v>10</v>
      </c>
      <c r="B31" s="98" t="s">
        <v>49</v>
      </c>
      <c r="C31" s="9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4">
        <f t="shared" si="1"/>
        <v>24.842559974209539</v>
      </c>
      <c r="I31" s="22">
        <v>351.89636474999998</v>
      </c>
      <c r="J31" s="84">
        <f t="shared" si="2"/>
        <v>21.986753295402877</v>
      </c>
      <c r="K31" s="22">
        <v>407.18238600000001</v>
      </c>
      <c r="L31" s="84">
        <f t="shared" si="3"/>
        <v>25.44106607516612</v>
      </c>
      <c r="M31" s="22">
        <v>424.85113899999999</v>
      </c>
      <c r="N31" s="84">
        <f t="shared" si="4"/>
        <v>106.85301059090699</v>
      </c>
      <c r="O31" s="22">
        <v>1600.492624</v>
      </c>
      <c r="P31" s="84">
        <f t="shared" si="5"/>
        <v>100</v>
      </c>
    </row>
    <row r="32" spans="1:16" s="85" customFormat="1" hidden="1" x14ac:dyDescent="0.3">
      <c r="A32" s="97">
        <v>11</v>
      </c>
      <c r="B32" s="98" t="s">
        <v>50</v>
      </c>
      <c r="C32" s="9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4">
        <f t="shared" si="1"/>
        <v>24.973814240319392</v>
      </c>
      <c r="I32" s="22">
        <v>117.231220686</v>
      </c>
      <c r="J32" s="84">
        <f t="shared" si="2"/>
        <v>12.233961227576431</v>
      </c>
      <c r="K32" s="22">
        <v>94.507545917000002</v>
      </c>
      <c r="L32" s="84">
        <f t="shared" si="3"/>
        <v>9.8625745402653937</v>
      </c>
      <c r="M32" s="22">
        <v>278.02549108099998</v>
      </c>
      <c r="N32" s="84">
        <f t="shared" si="4"/>
        <v>116.17790804813698</v>
      </c>
      <c r="O32" s="22">
        <v>924.13784039500001</v>
      </c>
      <c r="P32" s="84">
        <f t="shared" si="5"/>
        <v>96.440747116427644</v>
      </c>
    </row>
    <row r="33" spans="1:16" s="85" customFormat="1" hidden="1" x14ac:dyDescent="0.3">
      <c r="A33" s="97">
        <v>12</v>
      </c>
      <c r="B33" s="98" t="s">
        <v>83</v>
      </c>
      <c r="C33" s="99" t="s">
        <v>40</v>
      </c>
      <c r="D33" s="14">
        <v>71.214382356270008</v>
      </c>
      <c r="E33" s="14">
        <v>0</v>
      </c>
      <c r="F33" s="14">
        <v>0</v>
      </c>
      <c r="G33" s="22">
        <v>0</v>
      </c>
      <c r="H33" s="84" t="e">
        <f t="shared" si="1"/>
        <v>#DIV/0!</v>
      </c>
      <c r="I33" s="22">
        <v>0</v>
      </c>
      <c r="J33" s="84" t="e">
        <f t="shared" si="2"/>
        <v>#DIV/0!</v>
      </c>
      <c r="K33" s="22">
        <v>0</v>
      </c>
      <c r="L33" s="84" t="e">
        <f t="shared" si="3"/>
        <v>#DIV/0!</v>
      </c>
      <c r="M33" s="22">
        <v>0</v>
      </c>
      <c r="N33" s="84" t="e">
        <f t="shared" si="4"/>
        <v>#DIV/0!</v>
      </c>
      <c r="O33" s="22">
        <v>0</v>
      </c>
      <c r="P33" s="84" t="e">
        <f t="shared" si="5"/>
        <v>#DIV/0!</v>
      </c>
    </row>
    <row r="34" spans="1:16" s="85" customFormat="1" hidden="1" x14ac:dyDescent="0.3">
      <c r="A34" s="97">
        <v>13</v>
      </c>
      <c r="B34" s="98" t="s">
        <v>84</v>
      </c>
      <c r="C34" s="9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4">
        <f t="shared" si="1"/>
        <v>0</v>
      </c>
      <c r="I34" s="22">
        <v>0</v>
      </c>
      <c r="J34" s="84">
        <f t="shared" si="2"/>
        <v>0</v>
      </c>
      <c r="K34" s="22">
        <v>0</v>
      </c>
      <c r="L34" s="84">
        <f t="shared" si="3"/>
        <v>0</v>
      </c>
      <c r="M34" s="22">
        <v>3.1140705500000001</v>
      </c>
      <c r="N34" s="84" t="e">
        <f t="shared" si="4"/>
        <v>#DIV/0!</v>
      </c>
      <c r="O34" s="22">
        <v>3.1140705500000001</v>
      </c>
      <c r="P34" s="84">
        <f t="shared" si="5"/>
        <v>187.35917094542643</v>
      </c>
    </row>
    <row r="35" spans="1:16" s="85" customFormat="1" hidden="1" x14ac:dyDescent="0.3">
      <c r="A35" s="97">
        <v>14</v>
      </c>
      <c r="B35" s="98" t="s">
        <v>51</v>
      </c>
      <c r="C35" s="99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84">
        <f t="shared" si="1"/>
        <v>1.1466989985555982</v>
      </c>
      <c r="I35" s="22">
        <v>0</v>
      </c>
      <c r="J35" s="84">
        <f t="shared" si="2"/>
        <v>0</v>
      </c>
      <c r="K35" s="22">
        <v>0</v>
      </c>
      <c r="L35" s="84">
        <f t="shared" si="3"/>
        <v>0</v>
      </c>
      <c r="M35" s="22">
        <v>0</v>
      </c>
      <c r="N35" s="84">
        <f t="shared" si="4"/>
        <v>0</v>
      </c>
      <c r="O35" s="22">
        <v>1.0233268E-2</v>
      </c>
      <c r="P35" s="84">
        <f t="shared" si="5"/>
        <v>1.1466989985555982</v>
      </c>
    </row>
    <row r="36" spans="1:16" s="85" customFormat="1" hidden="1" x14ac:dyDescent="0.3">
      <c r="A36" s="97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84">
        <f t="shared" si="1"/>
        <v>80.248387946101502</v>
      </c>
      <c r="I36" s="22">
        <v>54.36186121110461</v>
      </c>
      <c r="J36" s="84">
        <f t="shared" si="2"/>
        <v>108.55429074355997</v>
      </c>
      <c r="K36" s="22">
        <v>53.9291112929387</v>
      </c>
      <c r="L36" s="84">
        <f t="shared" si="3"/>
        <v>107.6901396753431</v>
      </c>
      <c r="M36" s="22">
        <v>48.33603744202096</v>
      </c>
      <c r="N36" s="84">
        <f t="shared" si="4"/>
        <v>120.27833404472894</v>
      </c>
      <c r="O36" s="22">
        <v>48.318886799951166</v>
      </c>
      <c r="P36" s="84">
        <f t="shared" si="5"/>
        <v>96.487176289240239</v>
      </c>
    </row>
    <row r="37" spans="1:16" s="85" customFormat="1" hidden="1" x14ac:dyDescent="0.3">
      <c r="A37" s="9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4">
        <f t="shared" si="1"/>
        <v>119.84758785610255</v>
      </c>
      <c r="I37" s="22">
        <v>45.638138788895375</v>
      </c>
      <c r="J37" s="84">
        <f t="shared" si="2"/>
        <v>91.446386621157032</v>
      </c>
      <c r="K37" s="22">
        <v>46.0708887070613</v>
      </c>
      <c r="L37" s="84">
        <f t="shared" si="3"/>
        <v>92.31349946530537</v>
      </c>
      <c r="M37" s="22">
        <v>51.66396255797904</v>
      </c>
      <c r="N37" s="84">
        <f t="shared" si="4"/>
        <v>86.376785990691559</v>
      </c>
      <c r="O37" s="22">
        <v>51.680935698805953</v>
      </c>
      <c r="P37" s="84">
        <f t="shared" si="5"/>
        <v>103.55450402386042</v>
      </c>
    </row>
    <row r="38" spans="1:16" s="85" customFormat="1" hidden="1" x14ac:dyDescent="0.3">
      <c r="A38" s="97">
        <v>17</v>
      </c>
      <c r="B38" s="9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4">
        <f t="shared" si="1"/>
        <v>5.7230872834075859</v>
      </c>
      <c r="I38" s="22">
        <v>0</v>
      </c>
      <c r="J38" s="84">
        <f t="shared" si="2"/>
        <v>0</v>
      </c>
      <c r="K38" s="22">
        <v>0</v>
      </c>
      <c r="L38" s="84">
        <f t="shared" si="3"/>
        <v>0</v>
      </c>
      <c r="M38" s="22">
        <v>0</v>
      </c>
      <c r="N38" s="84">
        <f t="shared" si="4"/>
        <v>0</v>
      </c>
      <c r="O38" s="22">
        <v>1.7750124288589864E-4</v>
      </c>
      <c r="P38" s="84">
        <f t="shared" si="5"/>
        <v>1.185697643642645</v>
      </c>
    </row>
    <row r="39" spans="1:16" s="85" customFormat="1" hidden="1" x14ac:dyDescent="0.3">
      <c r="A39" s="97">
        <v>18</v>
      </c>
      <c r="B39" s="10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4">
        <f t="shared" si="1"/>
        <v>101.81241462496607</v>
      </c>
      <c r="I39" s="22">
        <v>71.326986901035212</v>
      </c>
      <c r="J39" s="84">
        <f t="shared" si="2"/>
        <v>104.77784202960414</v>
      </c>
      <c r="K39" s="22">
        <v>71.336205131379131</v>
      </c>
      <c r="L39" s="84">
        <f t="shared" si="3"/>
        <v>104.79138341589749</v>
      </c>
      <c r="M39" s="22">
        <v>58.58643570607088</v>
      </c>
      <c r="N39" s="84">
        <f t="shared" si="4"/>
        <v>84.53020280729443</v>
      </c>
      <c r="O39" s="22">
        <v>67.518349205400142</v>
      </c>
      <c r="P39" s="84">
        <f t="shared" si="5"/>
        <v>99.183033442288703</v>
      </c>
    </row>
    <row r="40" spans="1:16" s="85" customFormat="1" hidden="1" x14ac:dyDescent="0.3">
      <c r="A40" s="97">
        <v>19</v>
      </c>
      <c r="B40" s="10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4">
        <f t="shared" si="1"/>
        <v>42.400486028294068</v>
      </c>
      <c r="I40" s="22">
        <v>0.43078455810518212</v>
      </c>
      <c r="J40" s="84">
        <f t="shared" si="2"/>
        <v>35.527765584368446</v>
      </c>
      <c r="K40" s="22">
        <v>0.32120393018890353</v>
      </c>
      <c r="L40" s="84">
        <f t="shared" si="3"/>
        <v>26.490406217724484</v>
      </c>
      <c r="M40" s="22">
        <v>0.47391354726466822</v>
      </c>
      <c r="N40" s="84">
        <f t="shared" si="4"/>
        <v>92.179862549187291</v>
      </c>
      <c r="O40" s="22">
        <v>0.44171817528463225</v>
      </c>
      <c r="P40" s="84">
        <f t="shared" si="5"/>
        <v>36.429485436745054</v>
      </c>
    </row>
    <row r="41" spans="1:16" s="85" customFormat="1" hidden="1" x14ac:dyDescent="0.3">
      <c r="A41" s="97">
        <v>20</v>
      </c>
      <c r="B41" s="10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4">
        <f t="shared" si="1"/>
        <v>0</v>
      </c>
      <c r="I41" s="22">
        <v>8.5287844552951206</v>
      </c>
      <c r="J41" s="84">
        <f t="shared" si="2"/>
        <v>378.51486847592224</v>
      </c>
      <c r="K41" s="22">
        <v>1.1716403844827952</v>
      </c>
      <c r="L41" s="84">
        <f t="shared" si="3"/>
        <v>51.998418808467626</v>
      </c>
      <c r="M41" s="22">
        <v>0</v>
      </c>
      <c r="N41" s="84" t="e">
        <f t="shared" si="4"/>
        <v>#DIV/0!</v>
      </c>
      <c r="O41" s="22">
        <v>2.4477351356269637</v>
      </c>
      <c r="P41" s="84">
        <f t="shared" si="5"/>
        <v>108.63261321494777</v>
      </c>
    </row>
    <row r="42" spans="1:16" s="85" customFormat="1" hidden="1" x14ac:dyDescent="0.3">
      <c r="A42" s="97">
        <v>21</v>
      </c>
      <c r="B42" s="10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4">
        <f t="shared" si="1"/>
        <v>106.03603970542983</v>
      </c>
      <c r="I42" s="22">
        <v>19.713444085564479</v>
      </c>
      <c r="J42" s="84">
        <f t="shared" si="2"/>
        <v>69.267798598158791</v>
      </c>
      <c r="K42" s="22">
        <v>27.170950553949169</v>
      </c>
      <c r="L42" s="84">
        <f t="shared" si="3"/>
        <v>95.471492577477264</v>
      </c>
      <c r="M42" s="22">
        <v>40.939650746664462</v>
      </c>
      <c r="N42" s="84">
        <f t="shared" si="4"/>
        <v>135.66240580146024</v>
      </c>
      <c r="O42" s="22">
        <v>29.59219748368826</v>
      </c>
      <c r="P42" s="84">
        <f t="shared" si="5"/>
        <v>103.97911021940871</v>
      </c>
    </row>
    <row r="43" spans="1:16" s="85" customFormat="1" hidden="1" x14ac:dyDescent="0.3">
      <c r="A43" s="9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4">
        <f t="shared" si="1"/>
        <v>16.370280394870022</v>
      </c>
      <c r="I43" s="23">
        <f>SUM(I44:I48)</f>
        <v>505.736316429</v>
      </c>
      <c r="J43" s="84">
        <f t="shared" si="2"/>
        <v>24.885989629482729</v>
      </c>
      <c r="K43" s="23">
        <f>SUM(K44:K48)</f>
        <v>469.637848615</v>
      </c>
      <c r="L43" s="84">
        <f t="shared" si="3"/>
        <v>23.10967642737252</v>
      </c>
      <c r="M43" s="23">
        <v>489.69394927300004</v>
      </c>
      <c r="N43" s="84">
        <f t="shared" si="4"/>
        <v>147.1971476551052</v>
      </c>
      <c r="O43" s="23">
        <v>1880.8392762920002</v>
      </c>
      <c r="P43" s="84">
        <f t="shared" si="5"/>
        <v>92.551286518293111</v>
      </c>
    </row>
    <row r="44" spans="1:16" s="85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4">
        <f t="shared" si="1"/>
        <v>21.570045549801577</v>
      </c>
      <c r="I44" s="22">
        <v>117.557070744</v>
      </c>
      <c r="J44" s="84">
        <f t="shared" si="2"/>
        <v>20.920233969355614</v>
      </c>
      <c r="K44" s="22">
        <v>147.65830399999999</v>
      </c>
      <c r="L44" s="84">
        <f t="shared" si="3"/>
        <v>26.276992507963627</v>
      </c>
      <c r="M44" s="22">
        <v>157.31008351599999</v>
      </c>
      <c r="N44" s="84">
        <f t="shared" si="4"/>
        <v>129.78463523042316</v>
      </c>
      <c r="O44" s="22">
        <v>543.72181734599997</v>
      </c>
      <c r="P44" s="84">
        <f t="shared" si="5"/>
        <v>96.759706252736109</v>
      </c>
    </row>
    <row r="45" spans="1:16" s="85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4">
        <f t="shared" si="1"/>
        <v>21.35452162439644</v>
      </c>
      <c r="I45" s="22">
        <v>98.417097654000003</v>
      </c>
      <c r="J45" s="84">
        <f t="shared" si="2"/>
        <v>20.705657859314336</v>
      </c>
      <c r="K45" s="22">
        <v>110.744985748</v>
      </c>
      <c r="L45" s="84">
        <f t="shared" si="3"/>
        <v>23.299282738394524</v>
      </c>
      <c r="M45" s="22">
        <v>124.84340234299999</v>
      </c>
      <c r="N45" s="84">
        <f t="shared" si="4"/>
        <v>122.99691792786712</v>
      </c>
      <c r="O45" s="22">
        <v>435.50673020400001</v>
      </c>
      <c r="P45" s="84">
        <f t="shared" si="5"/>
        <v>91.624865658352817</v>
      </c>
    </row>
    <row r="46" spans="1:16" s="85" customFormat="1" hidden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84">
        <f t="shared" si="1"/>
        <v>22.479644945047049</v>
      </c>
      <c r="I46" s="22">
        <v>120.651898707</v>
      </c>
      <c r="J46" s="84">
        <f t="shared" si="2"/>
        <v>24.762568105123812</v>
      </c>
      <c r="K46" s="22">
        <v>117.55891746</v>
      </c>
      <c r="L46" s="84">
        <f t="shared" si="3"/>
        <v>24.127765341159808</v>
      </c>
      <c r="M46" s="22">
        <v>136.85571963999999</v>
      </c>
      <c r="N46" s="84">
        <f t="shared" si="4"/>
        <v>124.9496452336393</v>
      </c>
      <c r="O46" s="22">
        <v>484.595233855</v>
      </c>
      <c r="P46" s="84">
        <f t="shared" si="5"/>
        <v>99.458214999948694</v>
      </c>
    </row>
    <row r="47" spans="1:16" s="139" customFormat="1" hidden="1" x14ac:dyDescent="0.3">
      <c r="A47" s="62"/>
      <c r="B47" s="141" t="s">
        <v>64</v>
      </c>
      <c r="C47" s="142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4">
        <f t="shared" si="1"/>
        <v>27.580892673763309</v>
      </c>
      <c r="I47" s="22">
        <v>0.46702877199999998</v>
      </c>
      <c r="J47" s="84">
        <f t="shared" si="2"/>
        <v>29.244130995616779</v>
      </c>
      <c r="K47" s="22">
        <v>0.33288334600000002</v>
      </c>
      <c r="L47" s="84">
        <f t="shared" si="3"/>
        <v>20.844292172824048</v>
      </c>
      <c r="M47" s="22">
        <v>0.36403780000000002</v>
      </c>
      <c r="N47" s="84">
        <f t="shared" si="4"/>
        <v>82.648170921627766</v>
      </c>
      <c r="O47" s="22">
        <v>1.6020859409999999</v>
      </c>
      <c r="P47" s="138">
        <f t="shared" si="5"/>
        <v>100.31846844082655</v>
      </c>
    </row>
    <row r="48" spans="1:16" s="124" customFormat="1" hidden="1" x14ac:dyDescent="0.3">
      <c r="A48" s="140"/>
      <c r="B48" s="141" t="s">
        <v>65</v>
      </c>
      <c r="C48" s="142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4">
        <f t="shared" si="1"/>
        <v>0</v>
      </c>
      <c r="I48" s="22">
        <v>168.643220552</v>
      </c>
      <c r="J48" s="84">
        <f t="shared" si="2"/>
        <v>33.31974420946149</v>
      </c>
      <c r="K48" s="22">
        <v>93.342758060999998</v>
      </c>
      <c r="L48" s="84">
        <f t="shared" si="3"/>
        <v>18.442228583029067</v>
      </c>
      <c r="M48" s="22">
        <v>70.320705974000006</v>
      </c>
      <c r="N48" s="84" t="e">
        <f t="shared" si="4"/>
        <v>#DIV/0!</v>
      </c>
      <c r="O48" s="22">
        <v>415.413408946</v>
      </c>
      <c r="P48" s="138">
        <f t="shared" si="5"/>
        <v>82.07545184416837</v>
      </c>
    </row>
    <row r="49" spans="1:16" s="85" customFormat="1" hidden="1" x14ac:dyDescent="0.3">
      <c r="A49" s="97">
        <v>23</v>
      </c>
      <c r="B49" s="96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84">
        <f t="shared" si="1"/>
        <v>58.702459977330037</v>
      </c>
      <c r="I49" s="22">
        <v>2.8886619326706131</v>
      </c>
      <c r="J49" s="84">
        <f t="shared" si="2"/>
        <v>83.537900670747518</v>
      </c>
      <c r="K49" s="22">
        <v>13.089563407815627</v>
      </c>
      <c r="L49" s="84">
        <f t="shared" si="3"/>
        <v>378.54019378952341</v>
      </c>
      <c r="M49" s="22">
        <v>8.2929412664655214E-2</v>
      </c>
      <c r="N49" s="84">
        <f t="shared" si="4"/>
        <v>4.0854427340082387</v>
      </c>
      <c r="O49" s="22">
        <v>3.4051886044975084</v>
      </c>
      <c r="P49" s="84">
        <f t="shared" si="5"/>
        <v>98.475458201051708</v>
      </c>
    </row>
    <row r="50" spans="1:16" s="85" customFormat="1" hidden="1" x14ac:dyDescent="0.3">
      <c r="A50" s="97">
        <v>24</v>
      </c>
      <c r="B50" s="96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84">
        <f t="shared" si="1"/>
        <v>94.011987138199132</v>
      </c>
      <c r="I50" s="22">
        <v>90.199355264637632</v>
      </c>
      <c r="J50" s="84">
        <f t="shared" si="2"/>
        <v>95.58500560983255</v>
      </c>
      <c r="K50" s="22">
        <v>84.028842019853187</v>
      </c>
      <c r="L50" s="84">
        <f t="shared" si="3"/>
        <v>89.046061496675449</v>
      </c>
      <c r="M50" s="22">
        <v>95.068569026437586</v>
      </c>
      <c r="N50" s="84">
        <f t="shared" si="4"/>
        <v>107.16181513041919</v>
      </c>
      <c r="O50" s="22">
        <v>90.8499531150281</v>
      </c>
      <c r="P50" s="84">
        <f t="shared" si="5"/>
        <v>96.274449553160807</v>
      </c>
    </row>
    <row r="51" spans="1:16" s="85" customFormat="1" hidden="1" x14ac:dyDescent="0.3">
      <c r="A51" s="97">
        <v>25</v>
      </c>
      <c r="B51" s="96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84">
        <f t="shared" si="1"/>
        <v>425.23054412695467</v>
      </c>
      <c r="I51" s="22">
        <v>6.9119828026917611</v>
      </c>
      <c r="J51" s="84">
        <f t="shared" si="2"/>
        <v>317.57280485005583</v>
      </c>
      <c r="K51" s="22">
        <v>2.8815945723311729</v>
      </c>
      <c r="L51" s="84">
        <f t="shared" si="3"/>
        <v>132.39559427426965</v>
      </c>
      <c r="M51" s="22">
        <v>4.848501560897752</v>
      </c>
      <c r="N51" s="84">
        <f t="shared" si="4"/>
        <v>52.387025896025754</v>
      </c>
      <c r="O51" s="22">
        <v>5.7448582804744008</v>
      </c>
      <c r="P51" s="84">
        <f t="shared" si="5"/>
        <v>263.94897233914367</v>
      </c>
    </row>
    <row r="52" spans="1:16" s="85" customFormat="1" ht="28.8" hidden="1" x14ac:dyDescent="0.3">
      <c r="A52" s="97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84">
        <f t="shared" si="1"/>
        <v>15.78433464538816</v>
      </c>
      <c r="I52" s="22">
        <v>200.24847887963998</v>
      </c>
      <c r="J52" s="84">
        <f t="shared" si="2"/>
        <v>21.81926059523364</v>
      </c>
      <c r="K52" s="22">
        <v>186.59183521167</v>
      </c>
      <c r="L52" s="84">
        <f t="shared" si="3"/>
        <v>20.33121999330335</v>
      </c>
      <c r="M52" s="22">
        <v>342.19353019822006</v>
      </c>
      <c r="N52" s="84">
        <f t="shared" si="4"/>
        <v>236.21981102273608</v>
      </c>
      <c r="O52" s="22">
        <v>892.53744089909992</v>
      </c>
      <c r="P52" s="84">
        <f t="shared" si="5"/>
        <v>97.251710090070759</v>
      </c>
    </row>
    <row r="53" spans="1:16" s="85" customFormat="1" hidden="1" x14ac:dyDescent="0.3">
      <c r="A53" s="101"/>
      <c r="B53" s="102" t="s">
        <v>70</v>
      </c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s="85" customFormat="1" hidden="1" x14ac:dyDescent="0.3">
      <c r="A54" s="104">
        <v>27</v>
      </c>
      <c r="B54" s="105" t="s">
        <v>71</v>
      </c>
      <c r="C54" s="105" t="s">
        <v>72</v>
      </c>
      <c r="D54" s="81">
        <f t="shared" ref="D54:E54" si="6">D55+D56+D59</f>
        <v>1259603.7859999998</v>
      </c>
      <c r="E54" s="81">
        <f t="shared" si="6"/>
        <v>1023046.292</v>
      </c>
      <c r="F54" s="81">
        <f>F55+F56+F59</f>
        <v>990133.95999999985</v>
      </c>
      <c r="G54" s="81">
        <f>G55+G56+G59</f>
        <v>236840</v>
      </c>
      <c r="H54" s="83">
        <f>G54/$E54*100</f>
        <v>23.150467564570381</v>
      </c>
      <c r="I54" s="81">
        <v>225920</v>
      </c>
      <c r="J54" s="83">
        <f>I54/$E54*100</f>
        <v>22.083067185389886</v>
      </c>
      <c r="K54" s="81">
        <v>290606</v>
      </c>
      <c r="L54" s="83">
        <f>K54/$E54*100</f>
        <v>28.405948222722259</v>
      </c>
      <c r="M54" s="106">
        <v>262386</v>
      </c>
      <c r="N54" s="83">
        <f>M54/$G54*100</f>
        <v>110.78618476608682</v>
      </c>
      <c r="O54" s="54">
        <f t="shared" ref="O54:O55" si="7">G54+I54+K54+M54</f>
        <v>1015752</v>
      </c>
      <c r="P54" s="83">
        <f t="shared" ref="P54:P63" si="8">O54/$E54*100</f>
        <v>99.287002742980462</v>
      </c>
    </row>
    <row r="55" spans="1:16" s="85" customFormat="1" hidden="1" x14ac:dyDescent="0.3">
      <c r="A55" s="104">
        <v>28</v>
      </c>
      <c r="B55" s="105" t="s">
        <v>73</v>
      </c>
      <c r="C55" s="105" t="s">
        <v>72</v>
      </c>
      <c r="D55" s="107">
        <v>806087.75400000007</v>
      </c>
      <c r="E55" s="107">
        <v>774935</v>
      </c>
      <c r="F55" s="108">
        <v>713985.47999999986</v>
      </c>
      <c r="G55" s="106">
        <v>175734</v>
      </c>
      <c r="H55" s="83">
        <f>G55/$E55*100</f>
        <v>22.677256802183411</v>
      </c>
      <c r="I55" s="106">
        <v>174627</v>
      </c>
      <c r="J55" s="83">
        <f>I55/$E55*100</f>
        <v>22.534406111480319</v>
      </c>
      <c r="K55" s="106">
        <v>230083</v>
      </c>
      <c r="L55" s="83">
        <f>K55/$E55*100</f>
        <v>29.690619213224334</v>
      </c>
      <c r="M55" s="106">
        <v>202886</v>
      </c>
      <c r="N55" s="83">
        <f>M55/$G55*100</f>
        <v>115.45062423890653</v>
      </c>
      <c r="O55" s="54">
        <f t="shared" si="7"/>
        <v>783330</v>
      </c>
      <c r="P55" s="83">
        <f t="shared" si="8"/>
        <v>101.08331666526871</v>
      </c>
    </row>
    <row r="56" spans="1:16" s="85" customFormat="1" hidden="1" x14ac:dyDescent="0.3">
      <c r="A56" s="104">
        <v>29</v>
      </c>
      <c r="B56" s="105" t="s">
        <v>74</v>
      </c>
      <c r="C56" s="109" t="s">
        <v>72</v>
      </c>
      <c r="D56" s="110">
        <f t="shared" ref="D56:E56" si="9">SUM(D57:D58)</f>
        <v>351480.74</v>
      </c>
      <c r="E56" s="110">
        <f t="shared" si="9"/>
        <v>148416</v>
      </c>
      <c r="F56" s="110">
        <f>SUM(F57:F58)</f>
        <v>156093.47999999998</v>
      </c>
      <c r="G56" s="110">
        <f>SUM(G57:G58)</f>
        <v>34640</v>
      </c>
      <c r="H56" s="111">
        <f>G56/$E56*100</f>
        <v>23.339801638637343</v>
      </c>
      <c r="I56" s="110">
        <f>SUM(I57:I58)</f>
        <v>23343</v>
      </c>
      <c r="J56" s="111">
        <f>I56/$E56*100</f>
        <v>15.728088615782665</v>
      </c>
      <c r="K56" s="112">
        <v>28827</v>
      </c>
      <c r="L56" s="111">
        <f>K56/$E56*100</f>
        <v>19.423108020698578</v>
      </c>
      <c r="M56" s="112">
        <v>25167</v>
      </c>
      <c r="N56" s="111">
        <f>M56/$G56*100</f>
        <v>72.653002309468818</v>
      </c>
      <c r="O56" s="113">
        <f>O57+O58</f>
        <v>111977</v>
      </c>
      <c r="P56" s="111">
        <f t="shared" si="8"/>
        <v>75.448064898663219</v>
      </c>
    </row>
    <row r="57" spans="1:16" s="85" customFormat="1" hidden="1" x14ac:dyDescent="0.3">
      <c r="A57" s="19"/>
      <c r="B57" s="114" t="s">
        <v>75</v>
      </c>
      <c r="C57" s="115" t="s">
        <v>72</v>
      </c>
      <c r="D57" s="108">
        <v>312058.82</v>
      </c>
      <c r="E57" s="108">
        <v>144531</v>
      </c>
      <c r="F57" s="108">
        <v>156093.47999999998</v>
      </c>
      <c r="G57" s="116">
        <v>34193</v>
      </c>
      <c r="H57" s="84">
        <f>G57/$E57*100</f>
        <v>23.657900381233091</v>
      </c>
      <c r="I57" s="116">
        <v>22938</v>
      </c>
      <c r="J57" s="84">
        <f>I57/$E57*100</f>
        <v>15.870643668140399</v>
      </c>
      <c r="K57" s="116">
        <v>26874</v>
      </c>
      <c r="L57" s="84">
        <f>K57/$E57*100</f>
        <v>18.593934865184629</v>
      </c>
      <c r="M57" s="116">
        <v>23363</v>
      </c>
      <c r="N57" s="84">
        <f>M57/$G57*100</f>
        <v>68.326850524961245</v>
      </c>
      <c r="O57" s="54">
        <f>G57+I57+K57+M57</f>
        <v>107368</v>
      </c>
      <c r="P57" s="84">
        <f t="shared" si="8"/>
        <v>74.287177145387489</v>
      </c>
    </row>
    <row r="58" spans="1:16" s="85" customFormat="1" hidden="1" x14ac:dyDescent="0.3">
      <c r="A58" s="19"/>
      <c r="B58" s="114" t="s">
        <v>76</v>
      </c>
      <c r="C58" s="115" t="s">
        <v>72</v>
      </c>
      <c r="D58" s="108">
        <v>39421.919999999998</v>
      </c>
      <c r="E58" s="108">
        <v>3885</v>
      </c>
      <c r="F58" s="108">
        <v>0</v>
      </c>
      <c r="G58" s="116">
        <v>447</v>
      </c>
      <c r="H58" s="84">
        <f>G58/$E58*100</f>
        <v>11.505791505791505</v>
      </c>
      <c r="I58" s="116">
        <v>405</v>
      </c>
      <c r="J58" s="84">
        <f>I58/$E58*100</f>
        <v>10.424710424710424</v>
      </c>
      <c r="K58" s="116">
        <v>1953</v>
      </c>
      <c r="L58" s="84">
        <f>K58/$E58*100</f>
        <v>50.270270270270267</v>
      </c>
      <c r="M58" s="116">
        <v>1804</v>
      </c>
      <c r="N58" s="84">
        <v>0</v>
      </c>
      <c r="O58" s="54">
        <f t="shared" ref="O58" si="10">G58+I58+K58+M58</f>
        <v>4609</v>
      </c>
      <c r="P58" s="84">
        <f t="shared" si="8"/>
        <v>118.63577863577864</v>
      </c>
    </row>
    <row r="59" spans="1:16" s="85" customFormat="1" ht="15.75" thickBot="1" x14ac:dyDescent="0.35">
      <c r="A59" s="146">
        <v>30</v>
      </c>
      <c r="B59" s="123" t="s">
        <v>77</v>
      </c>
      <c r="C59" s="147" t="s">
        <v>72</v>
      </c>
      <c r="D59" s="143">
        <f t="shared" ref="D59:E59" si="11">SUM(D60:D61)</f>
        <v>102035.29199999999</v>
      </c>
      <c r="E59" s="143">
        <f t="shared" si="11"/>
        <v>99695.291999999987</v>
      </c>
      <c r="F59" s="143">
        <f>SUM(F60:F61)</f>
        <v>120055</v>
      </c>
      <c r="G59" s="144">
        <f>SUM(G60:G61)</f>
        <v>26466</v>
      </c>
      <c r="H59" s="148"/>
      <c r="I59" s="144">
        <f>SUM(I60:I61)</f>
        <v>27950</v>
      </c>
      <c r="J59" s="148"/>
      <c r="K59" s="144">
        <v>31696</v>
      </c>
      <c r="L59" s="148"/>
      <c r="M59" s="144">
        <v>34333</v>
      </c>
      <c r="N59" s="148"/>
      <c r="O59" s="145">
        <f>SUM(O60:O61)</f>
        <v>120445</v>
      </c>
      <c r="P59" s="149">
        <f t="shared" si="8"/>
        <v>120.81312726382308</v>
      </c>
    </row>
    <row r="60" spans="1:16" s="85" customFormat="1" x14ac:dyDescent="0.3">
      <c r="A60" s="19"/>
      <c r="B60" s="114" t="s">
        <v>78</v>
      </c>
      <c r="C60" s="115" t="s">
        <v>72</v>
      </c>
      <c r="D60" s="108">
        <v>93157.613999999987</v>
      </c>
      <c r="E60" s="108">
        <v>92527.613999999987</v>
      </c>
      <c r="F60" s="108">
        <v>114721</v>
      </c>
      <c r="G60" s="116">
        <v>25249</v>
      </c>
      <c r="H60" s="117">
        <f>G60/$E60*100</f>
        <v>27.288069916079326</v>
      </c>
      <c r="I60" s="116">
        <v>26951</v>
      </c>
      <c r="J60" s="84">
        <f t="shared" ref="J60:J63" si="12">I60/$E60*100</f>
        <v>29.127520785308487</v>
      </c>
      <c r="K60" s="116">
        <v>30217</v>
      </c>
      <c r="L60" s="84">
        <f t="shared" ref="L60:L63" si="13">K60/$E60*100</f>
        <v>32.657277858694165</v>
      </c>
      <c r="M60" s="116">
        <v>32684</v>
      </c>
      <c r="N60" s="84">
        <f t="shared" ref="N60:N63" si="14">M60/$G60*100</f>
        <v>129.44671076082221</v>
      </c>
      <c r="O60" s="54">
        <f>G60+I60+K60+M60</f>
        <v>115101</v>
      </c>
      <c r="P60" s="84">
        <f t="shared" si="8"/>
        <v>124.39637749656012</v>
      </c>
    </row>
    <row r="61" spans="1:16" s="85" customFormat="1" x14ac:dyDescent="0.3">
      <c r="A61" s="62"/>
      <c r="B61" s="114" t="s">
        <v>79</v>
      </c>
      <c r="C61" s="115" t="s">
        <v>72</v>
      </c>
      <c r="D61" s="108">
        <v>8877.6779999999999</v>
      </c>
      <c r="E61" s="108">
        <v>7167.6779999999999</v>
      </c>
      <c r="F61" s="108">
        <v>5334</v>
      </c>
      <c r="G61" s="116">
        <v>1217</v>
      </c>
      <c r="H61" s="83">
        <f t="shared" ref="H61:H63" si="15">G61/$E61*100</f>
        <v>16.978999335628639</v>
      </c>
      <c r="I61" s="116">
        <v>999</v>
      </c>
      <c r="J61" s="84">
        <f t="shared" si="12"/>
        <v>13.937568065976178</v>
      </c>
      <c r="K61" s="116">
        <v>1479</v>
      </c>
      <c r="L61" s="84">
        <f t="shared" si="13"/>
        <v>20.634297467045815</v>
      </c>
      <c r="M61" s="116">
        <v>1649</v>
      </c>
      <c r="N61" s="84">
        <f t="shared" si="14"/>
        <v>135.49712407559574</v>
      </c>
      <c r="O61" s="54">
        <f t="shared" ref="O61:O63" si="16">G61+I61+K61+M61</f>
        <v>5344</v>
      </c>
      <c r="P61" s="84">
        <f t="shared" si="8"/>
        <v>74.556920665241947</v>
      </c>
    </row>
    <row r="62" spans="1:16" s="85" customFormat="1" hidden="1" x14ac:dyDescent="0.3">
      <c r="A62" s="104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06">
        <v>6043</v>
      </c>
      <c r="H62" s="83">
        <f>G62/$E62*100</f>
        <v>18.421008069928742</v>
      </c>
      <c r="I62" s="106">
        <v>6659</v>
      </c>
      <c r="J62" s="83">
        <f>I62/$E62*100</f>
        <v>20.298774240882921</v>
      </c>
      <c r="K62" s="106">
        <v>8455</v>
      </c>
      <c r="L62" s="83">
        <f>K62/$E62*100</f>
        <v>25.773560025028548</v>
      </c>
      <c r="M62" s="106">
        <v>10756</v>
      </c>
      <c r="N62" s="83">
        <f>M62/$G62*100</f>
        <v>177.99106404103921</v>
      </c>
      <c r="O62" s="52">
        <f>[3]Obj!$N$220</f>
        <v>31913</v>
      </c>
      <c r="P62" s="83">
        <f>O62/$E62*100</f>
        <v>97.281090606592073</v>
      </c>
    </row>
    <row r="63" spans="1:16" s="85" customFormat="1" hidden="1" x14ac:dyDescent="0.3">
      <c r="A63" s="104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3">
        <v>1.4258712673078406</v>
      </c>
      <c r="H63" s="83">
        <f t="shared" si="15"/>
        <v>25.924932132869831</v>
      </c>
      <c r="I63" s="83">
        <v>2.93</v>
      </c>
      <c r="J63" s="83">
        <f t="shared" si="12"/>
        <v>53.272727272727273</v>
      </c>
      <c r="K63" s="83">
        <v>4.639334488415841</v>
      </c>
      <c r="L63" s="83">
        <f t="shared" si="13"/>
        <v>84.351536153015289</v>
      </c>
      <c r="M63" s="83">
        <v>0</v>
      </c>
      <c r="N63" s="83">
        <f t="shared" si="14"/>
        <v>0</v>
      </c>
      <c r="O63" s="118">
        <f t="shared" si="16"/>
        <v>8.9952057557236813</v>
      </c>
      <c r="P63" s="83">
        <f t="shared" si="8"/>
        <v>163.54919555861238</v>
      </c>
    </row>
    <row r="64" spans="1:16" hidden="1" x14ac:dyDescent="0.3">
      <c r="A64" s="80"/>
      <c r="B64" s="78"/>
      <c r="C64" s="78"/>
      <c r="D64" s="82"/>
      <c r="E64" s="82"/>
      <c r="F64" s="82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 I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9 I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2024-02-28T01:59:07Z</dcterms:modified>
</cp:coreProperties>
</file>