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BAIQ\SEPUTAR DATA\DATA OPD s.d. Th. 2021\OPD 2021 dari ria\PERKIM 2021\DATA DISPERKIM TH. 2021\7. Jumlah kawasan kumuh yang ditangani\"/>
    </mc:Choice>
  </mc:AlternateContent>
  <bookViews>
    <workbookView xWindow="1560" yWindow="0" windowWidth="14400" windowHeight="16200"/>
  </bookViews>
  <sheets>
    <sheet name="Rekap Kawasan Kumuh Th. 2021" sheetId="12" r:id="rId1"/>
    <sheet name="Mataram" sheetId="1" r:id="rId2"/>
    <sheet name="Lobar" sheetId="2" r:id="rId3"/>
    <sheet name="KLU" sheetId="3" r:id="rId4"/>
    <sheet name="Loteng" sheetId="4" r:id="rId5"/>
    <sheet name="Lotim" sheetId="5" r:id="rId6"/>
    <sheet name="KSB" sheetId="6" r:id="rId7"/>
    <sheet name="Sumbawa" sheetId="7" r:id="rId8"/>
    <sheet name="Dompu" sheetId="8" r:id="rId9"/>
    <sheet name="Kab. Bima" sheetId="9" r:id="rId10"/>
    <sheet name="Kota Bima" sheetId="10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2" l="1"/>
  <c r="E49" i="2"/>
  <c r="E62" i="2"/>
  <c r="E73" i="2"/>
  <c r="E27" i="2"/>
  <c r="E20" i="2"/>
  <c r="E13" i="2"/>
  <c r="E8" i="2"/>
  <c r="E36" i="10"/>
  <c r="E35" i="10"/>
  <c r="E33" i="10"/>
  <c r="E25" i="10"/>
  <c r="E12" i="10"/>
  <c r="E10" i="10"/>
  <c r="E50" i="9" l="1"/>
  <c r="E49" i="9"/>
  <c r="E40" i="9"/>
  <c r="E36" i="9"/>
  <c r="E28" i="9"/>
  <c r="E25" i="9"/>
  <c r="E13" i="9"/>
  <c r="E5" i="9"/>
  <c r="E35" i="8"/>
  <c r="E34" i="8"/>
  <c r="E31" i="8"/>
  <c r="E28" i="8"/>
  <c r="E25" i="8"/>
  <c r="E14" i="8"/>
  <c r="E90" i="7"/>
  <c r="E89" i="7"/>
  <c r="E87" i="7"/>
  <c r="E85" i="7"/>
  <c r="E83" i="7"/>
  <c r="E81" i="7"/>
  <c r="E78" i="7"/>
  <c r="E76" i="7"/>
  <c r="E74" i="7"/>
  <c r="E72" i="7"/>
  <c r="E66" i="7"/>
  <c r="E60" i="7"/>
  <c r="E57" i="7"/>
  <c r="E55" i="7"/>
  <c r="E51" i="7"/>
  <c r="E47" i="7"/>
  <c r="E43" i="7"/>
  <c r="E40" i="7"/>
  <c r="E36" i="7"/>
  <c r="E34" i="7"/>
  <c r="E30" i="7"/>
  <c r="E28" i="7"/>
  <c r="E25" i="7"/>
  <c r="E16" i="7"/>
  <c r="E12" i="7"/>
  <c r="E29" i="6" l="1"/>
  <c r="E30" i="6"/>
  <c r="E25" i="6"/>
  <c r="E23" i="6"/>
  <c r="E21" i="6"/>
  <c r="E18" i="6"/>
  <c r="E16" i="6"/>
  <c r="E14" i="6"/>
  <c r="E67" i="5" l="1"/>
  <c r="E66" i="5"/>
  <c r="E59" i="5"/>
  <c r="E55" i="5"/>
  <c r="E53" i="5"/>
  <c r="E51" i="5"/>
  <c r="E49" i="5"/>
  <c r="E44" i="5"/>
  <c r="E42" i="5"/>
  <c r="E40" i="5"/>
  <c r="E37" i="5"/>
  <c r="E32" i="5"/>
  <c r="E25" i="5"/>
  <c r="E9" i="5"/>
  <c r="E57" i="4"/>
  <c r="E56" i="4"/>
  <c r="E54" i="4"/>
  <c r="E52" i="4"/>
  <c r="E50" i="4"/>
  <c r="E47" i="4"/>
  <c r="E44" i="4"/>
  <c r="E39" i="4"/>
  <c r="E30" i="4"/>
  <c r="E15" i="4"/>
  <c r="E11" i="4"/>
  <c r="E37" i="3"/>
  <c r="E36" i="3"/>
  <c r="E29" i="3"/>
  <c r="E22" i="3"/>
  <c r="E17" i="3"/>
  <c r="E9" i="3"/>
  <c r="E44" i="2"/>
  <c r="E37" i="2"/>
  <c r="E31" i="2"/>
  <c r="E31" i="1"/>
  <c r="E30" i="1"/>
  <c r="E23" i="1"/>
  <c r="E17" i="1"/>
  <c r="E14" i="1"/>
  <c r="E12" i="1"/>
  <c r="E8" i="1"/>
  <c r="E4" i="10" l="1"/>
  <c r="E5" i="10"/>
  <c r="E6" i="10"/>
  <c r="E7" i="10"/>
  <c r="E8" i="10"/>
  <c r="E9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6" i="10"/>
  <c r="E27" i="10"/>
  <c r="E28" i="10"/>
  <c r="E29" i="10"/>
  <c r="E30" i="10"/>
  <c r="E31" i="10"/>
  <c r="E32" i="10"/>
  <c r="E6" i="9"/>
  <c r="E10" i="9"/>
  <c r="E11" i="1"/>
  <c r="E27" i="6" l="1"/>
</calcChain>
</file>

<file path=xl/sharedStrings.xml><?xml version="1.0" encoding="utf-8"?>
<sst xmlns="http://schemas.openxmlformats.org/spreadsheetml/2006/main" count="1018" uniqueCount="454">
  <si>
    <t>Mataram</t>
  </si>
  <si>
    <t>Turida</t>
  </si>
  <si>
    <t>Sandubaya</t>
  </si>
  <si>
    <t>Dasan Cermen</t>
  </si>
  <si>
    <t>Selagalas</t>
  </si>
  <si>
    <t>Bertais</t>
  </si>
  <si>
    <t>Babakan</t>
  </si>
  <si>
    <t>Abian Tubuh Baru</t>
  </si>
  <si>
    <t>Sayang-sayang</t>
  </si>
  <si>
    <t>Cakranegara Selatan Baru</t>
  </si>
  <si>
    <t>Mayura</t>
  </si>
  <si>
    <t>Cilinaya</t>
  </si>
  <si>
    <t>Cakranegara Barat</t>
  </si>
  <si>
    <t>Rembiga</t>
  </si>
  <si>
    <t>Monjok</t>
  </si>
  <si>
    <t>Punia</t>
  </si>
  <si>
    <t>Jempong Baru &amp; Karang Pule</t>
  </si>
  <si>
    <t>Karang Pule</t>
  </si>
  <si>
    <t>Jempong Baru</t>
  </si>
  <si>
    <t>Dayan Peken</t>
  </si>
  <si>
    <t>Banjar</t>
  </si>
  <si>
    <t>Bintaro</t>
  </si>
  <si>
    <t>Ampenan Selatan</t>
  </si>
  <si>
    <t xml:space="preserve">Luas Kumuh (Ha) </t>
  </si>
  <si>
    <t>Kabupaten / Kota</t>
  </si>
  <si>
    <t>Lombok Barat</t>
  </si>
  <si>
    <t>Jagaraga Indah</t>
  </si>
  <si>
    <t>Kediri</t>
  </si>
  <si>
    <t>Ombe Baru</t>
  </si>
  <si>
    <t>Rumak</t>
  </si>
  <si>
    <t>Lelede</t>
  </si>
  <si>
    <t>Banyu Mulek</t>
  </si>
  <si>
    <t>Gelogor</t>
  </si>
  <si>
    <t>Montong Are</t>
  </si>
  <si>
    <t>Kediri Selatan</t>
  </si>
  <si>
    <t>Dasan Baru</t>
  </si>
  <si>
    <t>Muhajirin</t>
  </si>
  <si>
    <t>Labuapi</t>
  </si>
  <si>
    <t>Telagawaru</t>
  </si>
  <si>
    <t>Bengkel</t>
  </si>
  <si>
    <t>Perampuan</t>
  </si>
  <si>
    <t>Karang Bongkot</t>
  </si>
  <si>
    <t>Bajur</t>
  </si>
  <si>
    <t>Bagek Polak Barat</t>
  </si>
  <si>
    <t>Bagek Polak</t>
  </si>
  <si>
    <t>Merembu</t>
  </si>
  <si>
    <t>Kuranji Dalang</t>
  </si>
  <si>
    <t>Kuranji</t>
  </si>
  <si>
    <t>Lembar Selatan, Labuan Tereng, Jakem</t>
  </si>
  <si>
    <t>Jakem</t>
  </si>
  <si>
    <t>Labuan Tereng</t>
  </si>
  <si>
    <t>Lembar Selatan</t>
  </si>
  <si>
    <t>Cendi Manik</t>
  </si>
  <si>
    <t>Taman Baru</t>
  </si>
  <si>
    <t>Sekotong Tengah</t>
  </si>
  <si>
    <t>Madak Belek 3</t>
  </si>
  <si>
    <t>Madak Belek Pantai 2</t>
  </si>
  <si>
    <t>Madak Belek Pantai 1</t>
  </si>
  <si>
    <t>Gerung Selatan (Menang), Dasan Geres, Gerung Selatan (Perigi), Babussalam</t>
  </si>
  <si>
    <t>Babussalam</t>
  </si>
  <si>
    <t>Perigi</t>
  </si>
  <si>
    <t>Dasan Geres</t>
  </si>
  <si>
    <t>Menang</t>
  </si>
  <si>
    <t>Iting, Monto, Tongkek</t>
  </si>
  <si>
    <t>Kuripan Monto</t>
  </si>
  <si>
    <t>Kuripan Iting</t>
  </si>
  <si>
    <t>Gerimak</t>
  </si>
  <si>
    <t>Narmada</t>
  </si>
  <si>
    <t>Batu Kute</t>
  </si>
  <si>
    <t>Selat</t>
  </si>
  <si>
    <t>Lembuak Kebon</t>
  </si>
  <si>
    <t>Lembuak</t>
  </si>
  <si>
    <t>Sari Baya, Lingsar, Gontoran, Peteluan Indah, Bug-bug</t>
  </si>
  <si>
    <t>Lingsar</t>
  </si>
  <si>
    <t>Bug-bug</t>
  </si>
  <si>
    <t>Peteluan Indah</t>
  </si>
  <si>
    <t>Gontoran</t>
  </si>
  <si>
    <t>Sari Baya</t>
  </si>
  <si>
    <t>Sesela</t>
  </si>
  <si>
    <t>Gunung Sari</t>
  </si>
  <si>
    <t>Midang</t>
  </si>
  <si>
    <t>Jatisela</t>
  </si>
  <si>
    <t>Meninting, Sandik, Senteluk</t>
  </si>
  <si>
    <t>Senteluk</t>
  </si>
  <si>
    <t>Sandik</t>
  </si>
  <si>
    <t>Meninting</t>
  </si>
  <si>
    <t>Lombok Utara</t>
  </si>
  <si>
    <t>Karang Bajo</t>
  </si>
  <si>
    <t>Andalan</t>
  </si>
  <si>
    <t>Anyar</t>
  </si>
  <si>
    <t>Senaru</t>
  </si>
  <si>
    <t>Loloan</t>
  </si>
  <si>
    <t>Akar-akar</t>
  </si>
  <si>
    <t>Dangiang</t>
  </si>
  <si>
    <t>Kayangan</t>
  </si>
  <si>
    <t>Santong</t>
  </si>
  <si>
    <t>Selengen</t>
  </si>
  <si>
    <t>Gumantar</t>
  </si>
  <si>
    <t>Pendua</t>
  </si>
  <si>
    <t>Sambik Bangkol</t>
  </si>
  <si>
    <t>Rempek</t>
  </si>
  <si>
    <t>Segara Katon</t>
  </si>
  <si>
    <t>Gondang</t>
  </si>
  <si>
    <t>Sokong</t>
  </si>
  <si>
    <t>Tanjung</t>
  </si>
  <si>
    <t>Sigar</t>
  </si>
  <si>
    <t>Tegal Maja</t>
  </si>
  <si>
    <t>Samaguna</t>
  </si>
  <si>
    <t>Jenggala</t>
  </si>
  <si>
    <t>Medana</t>
  </si>
  <si>
    <t>Pemenang Timur</t>
  </si>
  <si>
    <t>Pemenang Barat</t>
  </si>
  <si>
    <t>Gili Indah</t>
  </si>
  <si>
    <t>Malaka</t>
  </si>
  <si>
    <t>Menggala</t>
  </si>
  <si>
    <t xml:space="preserve">Lombok Tengah </t>
  </si>
  <si>
    <t>-</t>
  </si>
  <si>
    <t>Pemepek</t>
  </si>
  <si>
    <t>Aik Darek</t>
  </si>
  <si>
    <t>Mantang</t>
  </si>
  <si>
    <t>Puyung</t>
  </si>
  <si>
    <t>Labulia</t>
  </si>
  <si>
    <t>Bilelando (Kelongkong)</t>
  </si>
  <si>
    <t>Beleka</t>
  </si>
  <si>
    <t>Mujur</t>
  </si>
  <si>
    <t>Bilelando (Aur Manis)</t>
  </si>
  <si>
    <t>Selong Belanak (Rujak Tengah)</t>
  </si>
  <si>
    <t>Penujak (Adong, Krangi, Tongkek)</t>
  </si>
  <si>
    <t>Penujak (Bagean, Mentor)</t>
  </si>
  <si>
    <t>Batujai</t>
  </si>
  <si>
    <t>Selong Belanak (Rujak Praya)</t>
  </si>
  <si>
    <t>Selong Belanak (Dsn.Baru, Kapal, Terake)</t>
  </si>
  <si>
    <t>Mekarsari</t>
  </si>
  <si>
    <t>Selong Belanak (Kampung Nelayan)</t>
  </si>
  <si>
    <t>Ketare</t>
  </si>
  <si>
    <t>Tanak Awu</t>
  </si>
  <si>
    <t>Tumpak (Baturiti, Tumpak 1, Mawun, Areguling)</t>
  </si>
  <si>
    <t>Sukadana</t>
  </si>
  <si>
    <t>Sengkol (Gerupuk)</t>
  </si>
  <si>
    <t>Rembitan (Penyalun, Kukun, Rebuk)</t>
  </si>
  <si>
    <t>Mertak (Awang)</t>
  </si>
  <si>
    <t>Kuta</t>
  </si>
  <si>
    <t>Mertak (Sokat)</t>
  </si>
  <si>
    <t>Sengkol (Dusun Selak)</t>
  </si>
  <si>
    <t>Sengkol (Piang)</t>
  </si>
  <si>
    <t>Tumpak (Bongak, Bunlesung)</t>
  </si>
  <si>
    <t>Rembitan (Lentek 1, Lentek 2)</t>
  </si>
  <si>
    <t>Kuta Dua</t>
  </si>
  <si>
    <t>Montong Gamang</t>
  </si>
  <si>
    <t>Kopang Rembige</t>
  </si>
  <si>
    <t>Prapen</t>
  </si>
  <si>
    <t>Praya</t>
  </si>
  <si>
    <t>Renteng</t>
  </si>
  <si>
    <t xml:space="preserve"> Panjisari</t>
  </si>
  <si>
    <t>Leneng</t>
  </si>
  <si>
    <t>Tiwugalih</t>
  </si>
  <si>
    <t>Sernayan</t>
  </si>
  <si>
    <t>Lombok Timur</t>
  </si>
  <si>
    <t>Bilok Petung</t>
  </si>
  <si>
    <t>Sembalun</t>
  </si>
  <si>
    <t>Sajang</t>
  </si>
  <si>
    <t>Sembalun Timba Gading</t>
  </si>
  <si>
    <t>Sembalun Lawang</t>
  </si>
  <si>
    <t>Sembalun Bumbung</t>
  </si>
  <si>
    <t>Tembeng Putek</t>
  </si>
  <si>
    <t>Wanasaba Lauk</t>
  </si>
  <si>
    <t>Aikmel</t>
  </si>
  <si>
    <t>Lenek Pesiraman</t>
  </si>
  <si>
    <t>Pringgabaya</t>
  </si>
  <si>
    <t>Apitaik</t>
  </si>
  <si>
    <t>Pohgading</t>
  </si>
  <si>
    <t>Labuhan Lombok</t>
  </si>
  <si>
    <t>Lepak</t>
  </si>
  <si>
    <t>Bungtiang</t>
  </si>
  <si>
    <t>Tanjung Luar</t>
  </si>
  <si>
    <t>Ketapang Raya</t>
  </si>
  <si>
    <t>Paok Pampang</t>
  </si>
  <si>
    <t>Sukamulia</t>
  </si>
  <si>
    <t>Nyiur Tebel</t>
  </si>
  <si>
    <t>Dasan Lekong</t>
  </si>
  <si>
    <t>Geres</t>
  </si>
  <si>
    <t>Banjar Sari</t>
  </si>
  <si>
    <t>Kertasari</t>
  </si>
  <si>
    <t>Suryawangi</t>
  </si>
  <si>
    <t>Teros</t>
  </si>
  <si>
    <t>Ijobalit</t>
  </si>
  <si>
    <t>Masbagik Utara</t>
  </si>
  <si>
    <t>Selong</t>
  </si>
  <si>
    <t>Masbagik Timur</t>
  </si>
  <si>
    <t>Masbagik Selatan</t>
  </si>
  <si>
    <t>Denggen Timur</t>
  </si>
  <si>
    <t>Kelayu Utara</t>
  </si>
  <si>
    <t>Kelayu Selatan</t>
  </si>
  <si>
    <t>Kelayu Jorong</t>
  </si>
  <si>
    <t>Majidi</t>
  </si>
  <si>
    <t>Rakam</t>
  </si>
  <si>
    <t>Kembang Sari</t>
  </si>
  <si>
    <t>Sekarteja</t>
  </si>
  <si>
    <t>Pancor</t>
  </si>
  <si>
    <t>Kabar</t>
  </si>
  <si>
    <t xml:space="preserve">Rumbuk </t>
  </si>
  <si>
    <t>Songak</t>
  </si>
  <si>
    <t>Keselet</t>
  </si>
  <si>
    <t>Rumbuk Timur</t>
  </si>
  <si>
    <t>Sumbawa Barat</t>
  </si>
  <si>
    <t>Seteluk Atas</t>
  </si>
  <si>
    <t>Seteluk Tengah</t>
  </si>
  <si>
    <t>Poto Tano</t>
  </si>
  <si>
    <t>Maluk</t>
  </si>
  <si>
    <t>Labuhan Lalar</t>
  </si>
  <si>
    <t>Telaga Bertong</t>
  </si>
  <si>
    <t>Arab Kenangan</t>
  </si>
  <si>
    <t>Menala</t>
  </si>
  <si>
    <t>Kuang</t>
  </si>
  <si>
    <t>Bugis</t>
  </si>
  <si>
    <t>Dalam 2</t>
  </si>
  <si>
    <t>Sampir</t>
  </si>
  <si>
    <t>Dalam</t>
  </si>
  <si>
    <t>Sumbawa</t>
  </si>
  <si>
    <t>Sempe</t>
  </si>
  <si>
    <t>Tatebal</t>
  </si>
  <si>
    <t>Lenangguar</t>
  </si>
  <si>
    <t>Suka Damai</t>
  </si>
  <si>
    <t>Kelungkung</t>
  </si>
  <si>
    <t>Jorok</t>
  </si>
  <si>
    <t>Tengah</t>
  </si>
  <si>
    <t>Orong Bawah</t>
  </si>
  <si>
    <t>Motong</t>
  </si>
  <si>
    <t>Stowe Brang</t>
  </si>
  <si>
    <t>Uma Beringin</t>
  </si>
  <si>
    <t>Kerato</t>
  </si>
  <si>
    <t>Nijang</t>
  </si>
  <si>
    <t>Pungka</t>
  </si>
  <si>
    <t>Labuan Jambu</t>
  </si>
  <si>
    <t>Banda</t>
  </si>
  <si>
    <t>Rhee</t>
  </si>
  <si>
    <t>Plampang</t>
  </si>
  <si>
    <t>Labuan Aji</t>
  </si>
  <si>
    <t>Selante</t>
  </si>
  <si>
    <t>Penyaring</t>
  </si>
  <si>
    <t>Sebewe</t>
  </si>
  <si>
    <t>Pungkit</t>
  </si>
  <si>
    <t>Poto</t>
  </si>
  <si>
    <t>Moyo Mekar</t>
  </si>
  <si>
    <t>Kakiang</t>
  </si>
  <si>
    <t>Maronge</t>
  </si>
  <si>
    <t>Simu</t>
  </si>
  <si>
    <t>Langam</t>
  </si>
  <si>
    <t>Lopok</t>
  </si>
  <si>
    <t>Berora</t>
  </si>
  <si>
    <t>Lape</t>
  </si>
  <si>
    <t>Empang Atas</t>
  </si>
  <si>
    <t>Jotang</t>
  </si>
  <si>
    <t>Empang Bawah</t>
  </si>
  <si>
    <t>Labuhan Burung</t>
  </si>
  <si>
    <t>Labuan Mapin</t>
  </si>
  <si>
    <t>Gontar</t>
  </si>
  <si>
    <t>Pulau Bungin</t>
  </si>
  <si>
    <t>Luar</t>
  </si>
  <si>
    <t>Kalimango</t>
  </si>
  <si>
    <t>Juran Alas</t>
  </si>
  <si>
    <t>Baru</t>
  </si>
  <si>
    <t>Labuan Alas</t>
  </si>
  <si>
    <t>Marente</t>
  </si>
  <si>
    <t>Labuhan Sumbawa</t>
  </si>
  <si>
    <t>Labuhan Sumbawa (Jempol)</t>
  </si>
  <si>
    <t>Karang Dima</t>
  </si>
  <si>
    <t>Brang Biji</t>
  </si>
  <si>
    <t>Umasima</t>
  </si>
  <si>
    <t>Lempeh</t>
  </si>
  <si>
    <t>Brang Bara</t>
  </si>
  <si>
    <t>Pekat</t>
  </si>
  <si>
    <t>Seketeng</t>
  </si>
  <si>
    <t>Samapuin</t>
  </si>
  <si>
    <t>Dompu</t>
  </si>
  <si>
    <t>Hu'u</t>
  </si>
  <si>
    <t>Daha</t>
  </si>
  <si>
    <t xml:space="preserve">Soro </t>
  </si>
  <si>
    <t>Soro Barat</t>
  </si>
  <si>
    <t>Tembalae</t>
  </si>
  <si>
    <t>Ranggo</t>
  </si>
  <si>
    <t>Monta Baru</t>
  </si>
  <si>
    <t>Simpasai</t>
  </si>
  <si>
    <t>Wawonduru</t>
  </si>
  <si>
    <t>Baka Jaya</t>
  </si>
  <si>
    <t>Kandai II</t>
  </si>
  <si>
    <t>Raba Baka</t>
  </si>
  <si>
    <t>Mada Prama</t>
  </si>
  <si>
    <t>Bara</t>
  </si>
  <si>
    <t>Nowa</t>
  </si>
  <si>
    <t>Matua</t>
  </si>
  <si>
    <t>Kandan</t>
  </si>
  <si>
    <t>Potu</t>
  </si>
  <si>
    <t>Bali</t>
  </si>
  <si>
    <t>Katua</t>
  </si>
  <si>
    <t>O'o</t>
  </si>
  <si>
    <t>Mangge Asi</t>
  </si>
  <si>
    <t>Kareke</t>
  </si>
  <si>
    <t>Karijawa</t>
  </si>
  <si>
    <t>Dorotangga</t>
  </si>
  <si>
    <t>Bada</t>
  </si>
  <si>
    <t>Kabupaten Bima</t>
  </si>
  <si>
    <t>Sangia</t>
  </si>
  <si>
    <t>Na'e</t>
  </si>
  <si>
    <t>Parangina</t>
  </si>
  <si>
    <t>Rai Oi</t>
  </si>
  <si>
    <t>Oi Maci</t>
  </si>
  <si>
    <t>Naru &amp; Naru Barat</t>
  </si>
  <si>
    <t>Rasabou</t>
  </si>
  <si>
    <t>Renda</t>
  </si>
  <si>
    <t>Belo</t>
  </si>
  <si>
    <t>Ngali</t>
  </si>
  <si>
    <t>Cenggu</t>
  </si>
  <si>
    <t>Panda</t>
  </si>
  <si>
    <t>Nata</t>
  </si>
  <si>
    <t>Ragi</t>
  </si>
  <si>
    <t>Tonggorisa</t>
  </si>
  <si>
    <t>Tonggondoa</t>
  </si>
  <si>
    <t>Bre</t>
  </si>
  <si>
    <t>Teke</t>
  </si>
  <si>
    <t>Talabiu &amp; Padolo</t>
  </si>
  <si>
    <t>Donggobolo 2</t>
  </si>
  <si>
    <t>Kalampa</t>
  </si>
  <si>
    <t>Samili</t>
  </si>
  <si>
    <t>Naru</t>
  </si>
  <si>
    <t>Rabakodo</t>
  </si>
  <si>
    <t>Tente</t>
  </si>
  <si>
    <t>Nisa</t>
  </si>
  <si>
    <t>Donggobolo 1</t>
  </si>
  <si>
    <t>Dadibou 2</t>
  </si>
  <si>
    <t>Dadibou 1</t>
  </si>
  <si>
    <t>Penapali</t>
  </si>
  <si>
    <t>Darussalam</t>
  </si>
  <si>
    <t>Rato, Timu, Leu , Kananga</t>
  </si>
  <si>
    <t>Sanolo</t>
  </si>
  <si>
    <t>Tambe &amp; Rasabou</t>
  </si>
  <si>
    <t>Tumpu</t>
  </si>
  <si>
    <t>Nggembe</t>
  </si>
  <si>
    <t>Sondosia</t>
  </si>
  <si>
    <t>Nipa, Rite</t>
  </si>
  <si>
    <t xml:space="preserve">Kota Bima </t>
  </si>
  <si>
    <t>Mande, Manggemaci, Matakando, Sambinae</t>
  </si>
  <si>
    <t>Nungga</t>
  </si>
  <si>
    <t>Lampe</t>
  </si>
  <si>
    <t>Kodo</t>
  </si>
  <si>
    <t>Oi Mbo</t>
  </si>
  <si>
    <t>Lelamase</t>
  </si>
  <si>
    <t>Kumbe</t>
  </si>
  <si>
    <t>Dodu</t>
  </si>
  <si>
    <t>Rite</t>
  </si>
  <si>
    <t>Rabangodu Selatan</t>
  </si>
  <si>
    <t>Rabadompu Timur</t>
  </si>
  <si>
    <t>Penatoi</t>
  </si>
  <si>
    <t>Nitu</t>
  </si>
  <si>
    <t>Ntobo</t>
  </si>
  <si>
    <t>Kendo</t>
  </si>
  <si>
    <t>Rontu</t>
  </si>
  <si>
    <t>Rabangodu Utara</t>
  </si>
  <si>
    <t>Rabadompu Barat</t>
  </si>
  <si>
    <t>Penaraga</t>
  </si>
  <si>
    <t>Penanae</t>
  </si>
  <si>
    <t>Dara, Nae, Paruga, Sarae, Tanjung</t>
  </si>
  <si>
    <t>Ule</t>
  </si>
  <si>
    <t>Melayu</t>
  </si>
  <si>
    <t>Kolo</t>
  </si>
  <si>
    <t>Jatiwangi</t>
  </si>
  <si>
    <t>Jatibaru Timur</t>
  </si>
  <si>
    <t>Jatibaru</t>
  </si>
  <si>
    <t>No.</t>
  </si>
  <si>
    <t>JUMLAH KAWASAN KUMUH YANG DITANGANI TAHUN 2021</t>
  </si>
  <si>
    <t>Kabupaten Sumbawa Barat</t>
  </si>
  <si>
    <t>Lombok Tengah</t>
  </si>
  <si>
    <t>Kota Bima</t>
  </si>
  <si>
    <t>TOTAL</t>
  </si>
  <si>
    <t>KABUPATEN / KOTA</t>
  </si>
  <si>
    <t>KECAMATAN</t>
  </si>
  <si>
    <t>KELURAHAN</t>
  </si>
  <si>
    <t>LUAH KUMUH (Ha)</t>
  </si>
  <si>
    <t>TOTAL LUAS KUMUH (Ha) 10 KECAMATAN DI KAB. LOMBOK BARAT</t>
  </si>
  <si>
    <t>TOTAL LUAS KUMUH (Ha) 6 KECAMATAN DI KOTA MATARAM</t>
  </si>
  <si>
    <t>TOTAL LUAS KUMUH (Ha) 10 KECAMATAN DI KAB. LOMBOK TENGAH</t>
  </si>
  <si>
    <t>TOTAL LUAS KUMUH (Ha) 5 KECAMATAN DI KAB. LOMBOK UTARA</t>
  </si>
  <si>
    <t>TOTAL LUAS KUMUH (Ha) 13 KECAMATAN DI KAB. LOMBOK TIMUR</t>
  </si>
  <si>
    <t>TOTAL LUAS KUMUH (Ha) 8 KECAMATAN DI KAB. SUMBAWA BARAT</t>
  </si>
  <si>
    <t>TOTAL LUAS KUMUH (Ha) 23 KECAMATAN DI KAB. SUMBAWA</t>
  </si>
  <si>
    <t>TOTAL LUAS KUMUH (Ha) 5 KECAMATAN DI KAB. DOMPU</t>
  </si>
  <si>
    <t>TOTAL LUAS KUMUH (Ha) 7 KECAMATAN DI KAB. BIMA</t>
  </si>
  <si>
    <t>TOTAL LUAS KUMUH (Ha) 5 KECAMATAN DI KOTA BIMA</t>
  </si>
  <si>
    <t>Labuhan Badas</t>
  </si>
  <si>
    <t>Alas</t>
  </si>
  <si>
    <t>Alas Barat</t>
  </si>
  <si>
    <t>Asakota</t>
  </si>
  <si>
    <t>Rasanae Barat</t>
  </si>
  <si>
    <t>Raba</t>
  </si>
  <si>
    <t>Rasanae Timur</t>
  </si>
  <si>
    <t>Mpunda</t>
  </si>
  <si>
    <t>Ambalawi</t>
  </si>
  <si>
    <t>Selaparang</t>
  </si>
  <si>
    <t>Sekarbela</t>
  </si>
  <si>
    <t>Ampenan</t>
  </si>
  <si>
    <t>Cakranegara</t>
  </si>
  <si>
    <t>Batu Layar</t>
  </si>
  <si>
    <t>Kuripan</t>
  </si>
  <si>
    <t>Gerung</t>
  </si>
  <si>
    <t>Sekotong</t>
  </si>
  <si>
    <t>Lembar</t>
  </si>
  <si>
    <t>Pemenang</t>
  </si>
  <si>
    <t>Gangga</t>
  </si>
  <si>
    <t>Bayan</t>
  </si>
  <si>
    <t xml:space="preserve"> Kopang</t>
  </si>
  <si>
    <t>Pujut</t>
  </si>
  <si>
    <t>Praya Barat</t>
  </si>
  <si>
    <t>Praya Timur</t>
  </si>
  <si>
    <t>Jonggat</t>
  </si>
  <si>
    <t>Batukliang</t>
  </si>
  <si>
    <t>Batukliang Utara</t>
  </si>
  <si>
    <t>Pringgarate</t>
  </si>
  <si>
    <t>Janapria</t>
  </si>
  <si>
    <t>Sakra</t>
  </si>
  <si>
    <t>Labuhan Haji</t>
  </si>
  <si>
    <t>Keruak</t>
  </si>
  <si>
    <t>Sakra Barat</t>
  </si>
  <si>
    <t>Sakra Timur</t>
  </si>
  <si>
    <t>Suela</t>
  </si>
  <si>
    <t>Lenek</t>
  </si>
  <si>
    <t>Wanasaba</t>
  </si>
  <si>
    <t>Bolo</t>
  </si>
  <si>
    <t>Woha</t>
  </si>
  <si>
    <t>Woha &amp; Palibelo</t>
  </si>
  <si>
    <t>Palibelo</t>
  </si>
  <si>
    <t>Sape</t>
  </si>
  <si>
    <t>Woja</t>
  </si>
  <si>
    <t>Pajo</t>
  </si>
  <si>
    <t>Kempo</t>
  </si>
  <si>
    <t>Buer</t>
  </si>
  <si>
    <t>Empang</t>
  </si>
  <si>
    <t>Moyo Hilir</t>
  </si>
  <si>
    <t>Moyo Utara</t>
  </si>
  <si>
    <t>Terano</t>
  </si>
  <si>
    <t>Unter Iwes</t>
  </si>
  <si>
    <t>Utan</t>
  </si>
  <si>
    <t>Batu Lanteh</t>
  </si>
  <si>
    <t>Labangka</t>
  </si>
  <si>
    <t>Lantung</t>
  </si>
  <si>
    <t>Lunyuk</t>
  </si>
  <si>
    <t>Moyo Hulu</t>
  </si>
  <si>
    <t>Orong Telu</t>
  </si>
  <si>
    <t>Ropang</t>
  </si>
  <si>
    <t>Taliwang</t>
  </si>
  <si>
    <t>Seteluk</t>
  </si>
  <si>
    <t>Brang Ene</t>
  </si>
  <si>
    <t>Brang Rea</t>
  </si>
  <si>
    <t>Jereweh</t>
  </si>
  <si>
    <t>Sekongkang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</si>
</sst>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70" zoomScaleNormal="70" workbookViewId="0">
      <selection activeCell="C23" sqref="C23"/>
    </sheetView>
  </sheetViews>
  <sheetFormatPr defaultColWidth="9.140625" defaultRowHeight="15" x14ac:dyDescent="0.25"/>
  <cols>
    <col min="1" max="1" width="6.5703125" style="4" customWidth="1"/>
    <col min="2" max="2" width="35" style="4" customWidth="1"/>
    <col min="3" max="3" width="36.85546875" style="4" customWidth="1"/>
    <col min="4" max="16384" width="9.140625" style="4"/>
  </cols>
  <sheetData>
    <row r="1" spans="1:3" ht="26.25" customHeight="1" x14ac:dyDescent="0.25">
      <c r="A1" s="32" t="s">
        <v>369</v>
      </c>
      <c r="B1" s="32"/>
      <c r="C1" s="32"/>
    </row>
    <row r="2" spans="1:3" ht="15.75" thickBot="1" x14ac:dyDescent="0.3"/>
    <row r="3" spans="1:3" ht="32.25" customHeight="1" thickBot="1" x14ac:dyDescent="0.3">
      <c r="A3" s="10" t="s">
        <v>368</v>
      </c>
      <c r="B3" s="11" t="s">
        <v>24</v>
      </c>
      <c r="C3" s="11" t="s">
        <v>23</v>
      </c>
    </row>
    <row r="4" spans="1:3" ht="30.75" customHeight="1" thickBot="1" x14ac:dyDescent="0.3">
      <c r="A4" s="6">
        <v>1</v>
      </c>
      <c r="B4" s="7" t="s">
        <v>0</v>
      </c>
      <c r="C4" s="8">
        <v>124.55</v>
      </c>
    </row>
    <row r="5" spans="1:3" ht="30.75" customHeight="1" thickBot="1" x14ac:dyDescent="0.3">
      <c r="A5" s="6">
        <v>2</v>
      </c>
      <c r="B5" s="9" t="s">
        <v>25</v>
      </c>
      <c r="C5" s="6">
        <v>472.48</v>
      </c>
    </row>
    <row r="6" spans="1:3" ht="30.75" customHeight="1" thickBot="1" x14ac:dyDescent="0.3">
      <c r="A6" s="6">
        <v>3</v>
      </c>
      <c r="B6" s="9" t="s">
        <v>86</v>
      </c>
      <c r="C6" s="12">
        <v>632.79999999999995</v>
      </c>
    </row>
    <row r="7" spans="1:3" ht="30.75" customHeight="1" thickBot="1" x14ac:dyDescent="0.3">
      <c r="A7" s="6">
        <v>4</v>
      </c>
      <c r="B7" s="9" t="s">
        <v>371</v>
      </c>
      <c r="C7" s="6">
        <v>789.4</v>
      </c>
    </row>
    <row r="8" spans="1:3" ht="30.75" customHeight="1" thickBot="1" x14ac:dyDescent="0.3">
      <c r="A8" s="6">
        <v>5</v>
      </c>
      <c r="B8" s="9" t="s">
        <v>157</v>
      </c>
      <c r="C8" s="6">
        <v>1093.52</v>
      </c>
    </row>
    <row r="9" spans="1:3" ht="30.75" customHeight="1" thickBot="1" x14ac:dyDescent="0.3">
      <c r="A9" s="6">
        <v>6</v>
      </c>
      <c r="B9" s="9" t="s">
        <v>370</v>
      </c>
      <c r="C9" s="6">
        <v>360.5</v>
      </c>
    </row>
    <row r="10" spans="1:3" ht="30.75" customHeight="1" thickBot="1" x14ac:dyDescent="0.3">
      <c r="A10" s="6">
        <v>7</v>
      </c>
      <c r="B10" s="9" t="s">
        <v>218</v>
      </c>
      <c r="C10" s="6">
        <v>638.4</v>
      </c>
    </row>
    <row r="11" spans="1:3" ht="30.75" customHeight="1" thickBot="1" x14ac:dyDescent="0.3">
      <c r="A11" s="6">
        <v>8</v>
      </c>
      <c r="B11" s="9" t="s">
        <v>274</v>
      </c>
      <c r="C11" s="6">
        <v>201.42</v>
      </c>
    </row>
    <row r="12" spans="1:3" ht="30.75" customHeight="1" thickBot="1" x14ac:dyDescent="0.3">
      <c r="A12" s="6">
        <v>9</v>
      </c>
      <c r="B12" s="9" t="s">
        <v>301</v>
      </c>
      <c r="C12" s="6">
        <v>799.50400000000002</v>
      </c>
    </row>
    <row r="13" spans="1:3" ht="30.75" customHeight="1" thickBot="1" x14ac:dyDescent="0.3">
      <c r="A13" s="6">
        <v>10</v>
      </c>
      <c r="B13" s="9" t="s">
        <v>372</v>
      </c>
      <c r="C13" s="6">
        <v>150.99</v>
      </c>
    </row>
    <row r="14" spans="1:3" ht="15.75" customHeight="1" x14ac:dyDescent="0.25"/>
    <row r="17" ht="29.25" customHeight="1" x14ac:dyDescent="0.25"/>
    <row r="18" ht="15" customHeight="1" x14ac:dyDescent="0.25"/>
    <row r="19" ht="16.5" customHeight="1" x14ac:dyDescent="0.25"/>
    <row r="25" s="5" customFormat="1" x14ac:dyDescent="0.25"/>
  </sheetData>
  <mergeCells count="1">
    <mergeCell ref="A1:C1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4" zoomScale="70" zoomScaleNormal="70" workbookViewId="0">
      <selection activeCell="K19" sqref="K19"/>
    </sheetView>
  </sheetViews>
  <sheetFormatPr defaultColWidth="9.140625" defaultRowHeight="15" x14ac:dyDescent="0.25"/>
  <cols>
    <col min="1" max="1" width="19.85546875" style="1" customWidth="1"/>
    <col min="2" max="2" width="3.7109375" style="1" customWidth="1"/>
    <col min="3" max="3" width="17.42578125" style="1" customWidth="1"/>
    <col min="4" max="4" width="32.7109375" style="2" customWidth="1"/>
    <col min="5" max="5" width="17.7109375" style="1" customWidth="1"/>
    <col min="6" max="16384" width="9.140625" style="1"/>
  </cols>
  <sheetData>
    <row r="1" spans="1:5" ht="18" x14ac:dyDescent="0.25">
      <c r="A1" s="32" t="s">
        <v>369</v>
      </c>
      <c r="B1" s="32"/>
      <c r="C1" s="32"/>
      <c r="D1" s="32"/>
      <c r="E1" s="32"/>
    </row>
    <row r="2" spans="1:5" ht="15.75" thickBot="1" x14ac:dyDescent="0.3">
      <c r="A2" s="4"/>
      <c r="B2" s="4"/>
      <c r="C2" s="4"/>
      <c r="D2" s="21"/>
      <c r="E2" s="4"/>
    </row>
    <row r="3" spans="1:5" ht="32.2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4.75" customHeight="1" thickBot="1" x14ac:dyDescent="0.3">
      <c r="A4" s="13" t="s">
        <v>301</v>
      </c>
      <c r="B4" s="28">
        <v>1</v>
      </c>
      <c r="C4" s="61" t="s">
        <v>396</v>
      </c>
      <c r="D4" s="13" t="s">
        <v>339</v>
      </c>
      <c r="E4" s="6">
        <v>13.554</v>
      </c>
    </row>
    <row r="5" spans="1:5" ht="24.75" customHeight="1" thickBot="1" x14ac:dyDescent="0.3">
      <c r="A5" s="55" t="s">
        <v>373</v>
      </c>
      <c r="B5" s="55"/>
      <c r="C5" s="55"/>
      <c r="D5" s="55"/>
      <c r="E5" s="23">
        <f>SUM(E4)</f>
        <v>13.554</v>
      </c>
    </row>
    <row r="6" spans="1:5" ht="24.75" customHeight="1" thickBot="1" x14ac:dyDescent="0.3">
      <c r="A6" s="13" t="s">
        <v>301</v>
      </c>
      <c r="B6" s="33">
        <v>2</v>
      </c>
      <c r="C6" s="42" t="s">
        <v>426</v>
      </c>
      <c r="D6" s="13" t="s">
        <v>338</v>
      </c>
      <c r="E6" s="6">
        <f>6.47+2.18</f>
        <v>8.65</v>
      </c>
    </row>
    <row r="7" spans="1:5" ht="24.75" customHeight="1" thickBot="1" x14ac:dyDescent="0.3">
      <c r="A7" s="13" t="s">
        <v>301</v>
      </c>
      <c r="B7" s="34"/>
      <c r="C7" s="43"/>
      <c r="D7" s="13" t="s">
        <v>337</v>
      </c>
      <c r="E7" s="6">
        <v>4.5599999999999996</v>
      </c>
    </row>
    <row r="8" spans="1:5" ht="24.75" customHeight="1" thickBot="1" x14ac:dyDescent="0.3">
      <c r="A8" s="13" t="s">
        <v>301</v>
      </c>
      <c r="B8" s="34"/>
      <c r="C8" s="43"/>
      <c r="D8" s="13" t="s">
        <v>336</v>
      </c>
      <c r="E8" s="6">
        <v>4.41</v>
      </c>
    </row>
    <row r="9" spans="1:5" ht="24.75" customHeight="1" thickBot="1" x14ac:dyDescent="0.3">
      <c r="A9" s="13" t="s">
        <v>301</v>
      </c>
      <c r="B9" s="34"/>
      <c r="C9" s="43"/>
      <c r="D9" s="13" t="s">
        <v>335</v>
      </c>
      <c r="E9" s="6">
        <v>42.9</v>
      </c>
    </row>
    <row r="10" spans="1:5" ht="24.75" customHeight="1" thickBot="1" x14ac:dyDescent="0.3">
      <c r="A10" s="13" t="s">
        <v>301</v>
      </c>
      <c r="B10" s="34"/>
      <c r="C10" s="43"/>
      <c r="D10" s="13" t="s">
        <v>334</v>
      </c>
      <c r="E10" s="6">
        <f>20.42+5.33</f>
        <v>25.75</v>
      </c>
    </row>
    <row r="11" spans="1:5" ht="24.75" customHeight="1" thickBot="1" x14ac:dyDescent="0.3">
      <c r="A11" s="13" t="s">
        <v>301</v>
      </c>
      <c r="B11" s="34"/>
      <c r="C11" s="43"/>
      <c r="D11" s="13" t="s">
        <v>333</v>
      </c>
      <c r="E11" s="6">
        <v>81.02</v>
      </c>
    </row>
    <row r="12" spans="1:5" ht="24.75" customHeight="1" thickBot="1" x14ac:dyDescent="0.3">
      <c r="A12" s="13" t="s">
        <v>301</v>
      </c>
      <c r="B12" s="35"/>
      <c r="C12" s="44"/>
      <c r="D12" s="13" t="s">
        <v>332</v>
      </c>
      <c r="E12" s="6">
        <v>13.92</v>
      </c>
    </row>
    <row r="13" spans="1:5" ht="24.75" customHeight="1" thickBot="1" x14ac:dyDescent="0.3">
      <c r="A13" s="55" t="s">
        <v>373</v>
      </c>
      <c r="B13" s="55"/>
      <c r="C13" s="55"/>
      <c r="D13" s="55"/>
      <c r="E13" s="23">
        <f>SUM(E6:E12)</f>
        <v>181.20999999999998</v>
      </c>
    </row>
    <row r="14" spans="1:5" ht="24.75" customHeight="1" thickBot="1" x14ac:dyDescent="0.3">
      <c r="A14" s="13" t="s">
        <v>301</v>
      </c>
      <c r="B14" s="48">
        <v>3</v>
      </c>
      <c r="C14" s="42" t="s">
        <v>427</v>
      </c>
      <c r="D14" s="13" t="s">
        <v>331</v>
      </c>
      <c r="E14" s="6">
        <v>7.66</v>
      </c>
    </row>
    <row r="15" spans="1:5" ht="24.75" customHeight="1" thickBot="1" x14ac:dyDescent="0.3">
      <c r="A15" s="13" t="s">
        <v>301</v>
      </c>
      <c r="B15" s="49"/>
      <c r="C15" s="43"/>
      <c r="D15" s="13" t="s">
        <v>330</v>
      </c>
      <c r="E15" s="6">
        <v>8.0299999999999994</v>
      </c>
    </row>
    <row r="16" spans="1:5" ht="24.75" customHeight="1" thickBot="1" x14ac:dyDescent="0.3">
      <c r="A16" s="13" t="s">
        <v>301</v>
      </c>
      <c r="B16" s="49"/>
      <c r="C16" s="43"/>
      <c r="D16" s="13" t="s">
        <v>329</v>
      </c>
      <c r="E16" s="6">
        <v>3.8</v>
      </c>
    </row>
    <row r="17" spans="1:5" ht="24.75" customHeight="1" thickBot="1" x14ac:dyDescent="0.3">
      <c r="A17" s="13" t="s">
        <v>301</v>
      </c>
      <c r="B17" s="49"/>
      <c r="C17" s="43"/>
      <c r="D17" s="13" t="s">
        <v>328</v>
      </c>
      <c r="E17" s="6">
        <v>4.63</v>
      </c>
    </row>
    <row r="18" spans="1:5" ht="24.75" customHeight="1" thickBot="1" x14ac:dyDescent="0.3">
      <c r="A18" s="13" t="s">
        <v>301</v>
      </c>
      <c r="B18" s="49"/>
      <c r="C18" s="43"/>
      <c r="D18" s="13" t="s">
        <v>327</v>
      </c>
      <c r="E18" s="6">
        <v>17.66</v>
      </c>
    </row>
    <row r="19" spans="1:5" ht="24.75" customHeight="1" thickBot="1" x14ac:dyDescent="0.3">
      <c r="A19" s="13" t="s">
        <v>301</v>
      </c>
      <c r="B19" s="49"/>
      <c r="C19" s="43"/>
      <c r="D19" s="13" t="s">
        <v>326</v>
      </c>
      <c r="E19" s="6">
        <v>29.97</v>
      </c>
    </row>
    <row r="20" spans="1:5" ht="24.75" customHeight="1" thickBot="1" x14ac:dyDescent="0.3">
      <c r="A20" s="13" t="s">
        <v>301</v>
      </c>
      <c r="B20" s="49"/>
      <c r="C20" s="43"/>
      <c r="D20" s="13" t="s">
        <v>325</v>
      </c>
      <c r="E20" s="6">
        <v>24.56</v>
      </c>
    </row>
    <row r="21" spans="1:5" ht="24.75" customHeight="1" thickBot="1" x14ac:dyDescent="0.3">
      <c r="A21" s="13" t="s">
        <v>301</v>
      </c>
      <c r="B21" s="49"/>
      <c r="C21" s="43"/>
      <c r="D21" s="13" t="s">
        <v>324</v>
      </c>
      <c r="E21" s="6">
        <v>21.06</v>
      </c>
    </row>
    <row r="22" spans="1:5" ht="24.75" customHeight="1" thickBot="1" x14ac:dyDescent="0.3">
      <c r="A22" s="13" t="s">
        <v>301</v>
      </c>
      <c r="B22" s="49"/>
      <c r="C22" s="43"/>
      <c r="D22" s="13" t="s">
        <v>323</v>
      </c>
      <c r="E22" s="6">
        <v>21.04</v>
      </c>
    </row>
    <row r="23" spans="1:5" ht="24.75" customHeight="1" thickBot="1" x14ac:dyDescent="0.3">
      <c r="A23" s="13" t="s">
        <v>301</v>
      </c>
      <c r="B23" s="49"/>
      <c r="C23" s="43"/>
      <c r="D23" s="13" t="s">
        <v>322</v>
      </c>
      <c r="E23" s="6">
        <v>30.01</v>
      </c>
    </row>
    <row r="24" spans="1:5" ht="24.75" customHeight="1" thickBot="1" x14ac:dyDescent="0.3">
      <c r="A24" s="13" t="s">
        <v>301</v>
      </c>
      <c r="B24" s="50"/>
      <c r="C24" s="44"/>
      <c r="D24" s="13" t="s">
        <v>321</v>
      </c>
      <c r="E24" s="6">
        <v>12.99</v>
      </c>
    </row>
    <row r="25" spans="1:5" ht="24.75" customHeight="1" thickBot="1" x14ac:dyDescent="0.3">
      <c r="A25" s="55" t="s">
        <v>373</v>
      </c>
      <c r="B25" s="55"/>
      <c r="C25" s="55"/>
      <c r="D25" s="55"/>
      <c r="E25" s="23">
        <f>SUM(E14:E24)</f>
        <v>181.41</v>
      </c>
    </row>
    <row r="26" spans="1:5" ht="24.75" customHeight="1" thickBot="1" x14ac:dyDescent="0.3">
      <c r="A26" s="13" t="s">
        <v>301</v>
      </c>
      <c r="B26" s="48">
        <v>4</v>
      </c>
      <c r="C26" s="42" t="s">
        <v>428</v>
      </c>
      <c r="D26" s="13" t="s">
        <v>320</v>
      </c>
      <c r="E26" s="6">
        <v>35.47</v>
      </c>
    </row>
    <row r="27" spans="1:5" ht="24.75" customHeight="1" thickBot="1" x14ac:dyDescent="0.3">
      <c r="A27" s="13" t="s">
        <v>301</v>
      </c>
      <c r="B27" s="50"/>
      <c r="C27" s="44"/>
      <c r="D27" s="13" t="s">
        <v>319</v>
      </c>
      <c r="E27" s="6">
        <v>25.61</v>
      </c>
    </row>
    <row r="28" spans="1:5" ht="24.75" customHeight="1" thickBot="1" x14ac:dyDescent="0.3">
      <c r="A28" s="55" t="s">
        <v>373</v>
      </c>
      <c r="B28" s="55"/>
      <c r="C28" s="55"/>
      <c r="D28" s="55"/>
      <c r="E28" s="23">
        <f>SUM(E26:E27)</f>
        <v>61.08</v>
      </c>
    </row>
    <row r="29" spans="1:5" ht="24.75" customHeight="1" thickBot="1" x14ac:dyDescent="0.3">
      <c r="A29" s="13" t="s">
        <v>301</v>
      </c>
      <c r="B29" s="48">
        <v>5</v>
      </c>
      <c r="C29" s="42" t="s">
        <v>429</v>
      </c>
      <c r="D29" s="13" t="s">
        <v>310</v>
      </c>
      <c r="E29" s="6">
        <v>9.7100000000000009</v>
      </c>
    </row>
    <row r="30" spans="1:5" ht="24.75" customHeight="1" thickBot="1" x14ac:dyDescent="0.3">
      <c r="A30" s="13" t="s">
        <v>301</v>
      </c>
      <c r="B30" s="49"/>
      <c r="C30" s="43"/>
      <c r="D30" s="13" t="s">
        <v>318</v>
      </c>
      <c r="E30" s="6">
        <v>8.39</v>
      </c>
    </row>
    <row r="31" spans="1:5" ht="24.75" customHeight="1" thickBot="1" x14ac:dyDescent="0.3">
      <c r="A31" s="13" t="s">
        <v>301</v>
      </c>
      <c r="B31" s="49"/>
      <c r="C31" s="43"/>
      <c r="D31" s="13" t="s">
        <v>317</v>
      </c>
      <c r="E31" s="6">
        <v>8.17</v>
      </c>
    </row>
    <row r="32" spans="1:5" ht="24.75" customHeight="1" thickBot="1" x14ac:dyDescent="0.3">
      <c r="A32" s="13" t="s">
        <v>301</v>
      </c>
      <c r="B32" s="49"/>
      <c r="C32" s="43"/>
      <c r="D32" s="13" t="s">
        <v>316</v>
      </c>
      <c r="E32" s="6">
        <v>40</v>
      </c>
    </row>
    <row r="33" spans="1:5" ht="24.75" customHeight="1" thickBot="1" x14ac:dyDescent="0.3">
      <c r="A33" s="13" t="s">
        <v>301</v>
      </c>
      <c r="B33" s="49"/>
      <c r="C33" s="43"/>
      <c r="D33" s="13" t="s">
        <v>315</v>
      </c>
      <c r="E33" s="6">
        <v>6.69</v>
      </c>
    </row>
    <row r="34" spans="1:5" ht="24.75" customHeight="1" thickBot="1" x14ac:dyDescent="0.3">
      <c r="A34" s="13" t="s">
        <v>301</v>
      </c>
      <c r="B34" s="49"/>
      <c r="C34" s="43"/>
      <c r="D34" s="13" t="s">
        <v>314</v>
      </c>
      <c r="E34" s="6">
        <v>23.6</v>
      </c>
    </row>
    <row r="35" spans="1:5" ht="24.75" customHeight="1" thickBot="1" x14ac:dyDescent="0.3">
      <c r="A35" s="13" t="s">
        <v>301</v>
      </c>
      <c r="B35" s="50"/>
      <c r="C35" s="44"/>
      <c r="D35" s="13" t="s">
        <v>313</v>
      </c>
      <c r="E35" s="6">
        <v>12</v>
      </c>
    </row>
    <row r="36" spans="1:5" ht="24.75" customHeight="1" thickBot="1" x14ac:dyDescent="0.3">
      <c r="A36" s="55" t="s">
        <v>373</v>
      </c>
      <c r="B36" s="55"/>
      <c r="C36" s="55"/>
      <c r="D36" s="55"/>
      <c r="E36" s="23">
        <f>SUM(E29:E35)</f>
        <v>108.56</v>
      </c>
    </row>
    <row r="37" spans="1:5" ht="24.75" customHeight="1" thickBot="1" x14ac:dyDescent="0.3">
      <c r="A37" s="13" t="s">
        <v>301</v>
      </c>
      <c r="B37" s="48">
        <v>6</v>
      </c>
      <c r="C37" s="42" t="s">
        <v>310</v>
      </c>
      <c r="D37" s="13" t="s">
        <v>312</v>
      </c>
      <c r="E37" s="6">
        <v>16.77</v>
      </c>
    </row>
    <row r="38" spans="1:5" ht="24.75" customHeight="1" thickBot="1" x14ac:dyDescent="0.3">
      <c r="A38" s="13" t="s">
        <v>301</v>
      </c>
      <c r="B38" s="49"/>
      <c r="C38" s="43"/>
      <c r="D38" s="13" t="s">
        <v>311</v>
      </c>
      <c r="E38" s="6">
        <v>32.21</v>
      </c>
    </row>
    <row r="39" spans="1:5" ht="24.75" customHeight="1" thickBot="1" x14ac:dyDescent="0.3">
      <c r="A39" s="13" t="s">
        <v>301</v>
      </c>
      <c r="B39" s="50"/>
      <c r="C39" s="44"/>
      <c r="D39" s="13" t="s">
        <v>309</v>
      </c>
      <c r="E39" s="6">
        <v>29.44</v>
      </c>
    </row>
    <row r="40" spans="1:5" ht="24.75" customHeight="1" thickBot="1" x14ac:dyDescent="0.3">
      <c r="A40" s="55" t="s">
        <v>373</v>
      </c>
      <c r="B40" s="55"/>
      <c r="C40" s="55"/>
      <c r="D40" s="55"/>
      <c r="E40" s="23">
        <f>SUM(E37:E39)</f>
        <v>78.42</v>
      </c>
    </row>
    <row r="41" spans="1:5" ht="24.75" customHeight="1" thickBot="1" x14ac:dyDescent="0.3">
      <c r="A41" s="13" t="s">
        <v>301</v>
      </c>
      <c r="B41" s="48">
        <v>7</v>
      </c>
      <c r="C41" s="42" t="s">
        <v>430</v>
      </c>
      <c r="D41" s="13" t="s">
        <v>214</v>
      </c>
      <c r="E41" s="6">
        <v>55.01</v>
      </c>
    </row>
    <row r="42" spans="1:5" ht="24.75" customHeight="1" thickBot="1" x14ac:dyDescent="0.3">
      <c r="A42" s="13" t="s">
        <v>301</v>
      </c>
      <c r="B42" s="49"/>
      <c r="C42" s="43"/>
      <c r="D42" s="13" t="s">
        <v>308</v>
      </c>
      <c r="E42" s="6">
        <v>15.54</v>
      </c>
    </row>
    <row r="43" spans="1:5" ht="24.75" customHeight="1" thickBot="1" x14ac:dyDescent="0.3">
      <c r="A43" s="13" t="s">
        <v>301</v>
      </c>
      <c r="B43" s="49"/>
      <c r="C43" s="43"/>
      <c r="D43" s="13" t="s">
        <v>307</v>
      </c>
      <c r="E43" s="6">
        <v>21.6</v>
      </c>
    </row>
    <row r="44" spans="1:5" ht="24.75" customHeight="1" thickBot="1" x14ac:dyDescent="0.3">
      <c r="A44" s="13" t="s">
        <v>301</v>
      </c>
      <c r="B44" s="49"/>
      <c r="C44" s="43"/>
      <c r="D44" s="13" t="s">
        <v>306</v>
      </c>
      <c r="E44" s="6">
        <v>20.97</v>
      </c>
    </row>
    <row r="45" spans="1:5" ht="24.75" customHeight="1" thickBot="1" x14ac:dyDescent="0.3">
      <c r="A45" s="13" t="s">
        <v>301</v>
      </c>
      <c r="B45" s="49"/>
      <c r="C45" s="43"/>
      <c r="D45" s="13" t="s">
        <v>305</v>
      </c>
      <c r="E45" s="6">
        <v>17.329999999999998</v>
      </c>
    </row>
    <row r="46" spans="1:5" ht="24.75" customHeight="1" thickBot="1" x14ac:dyDescent="0.3">
      <c r="A46" s="13" t="s">
        <v>301</v>
      </c>
      <c r="B46" s="49"/>
      <c r="C46" s="43"/>
      <c r="D46" s="13" t="s">
        <v>304</v>
      </c>
      <c r="E46" s="6">
        <v>19.170000000000002</v>
      </c>
    </row>
    <row r="47" spans="1:5" ht="24.75" customHeight="1" thickBot="1" x14ac:dyDescent="0.3">
      <c r="A47" s="13" t="s">
        <v>301</v>
      </c>
      <c r="B47" s="49"/>
      <c r="C47" s="43"/>
      <c r="D47" s="13" t="s">
        <v>303</v>
      </c>
      <c r="E47" s="6">
        <v>14.36</v>
      </c>
    </row>
    <row r="48" spans="1:5" ht="24.75" customHeight="1" thickBot="1" x14ac:dyDescent="0.3">
      <c r="A48" s="13" t="s">
        <v>301</v>
      </c>
      <c r="B48" s="50"/>
      <c r="C48" s="44"/>
      <c r="D48" s="13" t="s">
        <v>302</v>
      </c>
      <c r="E48" s="6">
        <v>11.29</v>
      </c>
    </row>
    <row r="49" spans="1:5" ht="24.75" customHeight="1" thickBot="1" x14ac:dyDescent="0.3">
      <c r="A49" s="55" t="s">
        <v>373</v>
      </c>
      <c r="B49" s="55"/>
      <c r="C49" s="55"/>
      <c r="D49" s="55"/>
      <c r="E49" s="23">
        <f>SUM(E41:E48)</f>
        <v>175.27</v>
      </c>
    </row>
    <row r="50" spans="1:5" ht="24.75" customHeight="1" thickBot="1" x14ac:dyDescent="0.3">
      <c r="A50" s="60" t="s">
        <v>386</v>
      </c>
      <c r="B50" s="60"/>
      <c r="C50" s="60"/>
      <c r="D50" s="60"/>
      <c r="E50" s="22">
        <f>SUM(E5,E13,E25,E28,E36,E40,E49)</f>
        <v>799.50399999999991</v>
      </c>
    </row>
  </sheetData>
  <mergeCells count="22">
    <mergeCell ref="A50:D50"/>
    <mergeCell ref="A5:D5"/>
    <mergeCell ref="A28:D28"/>
    <mergeCell ref="A1:E1"/>
    <mergeCell ref="A13:D13"/>
    <mergeCell ref="A25:D25"/>
    <mergeCell ref="A36:D36"/>
    <mergeCell ref="A40:D40"/>
    <mergeCell ref="A49:D49"/>
    <mergeCell ref="B3:C3"/>
    <mergeCell ref="B6:B12"/>
    <mergeCell ref="B14:B24"/>
    <mergeCell ref="C26:C27"/>
    <mergeCell ref="C14:C24"/>
    <mergeCell ref="C6:C12"/>
    <mergeCell ref="C29:C35"/>
    <mergeCell ref="B29:B35"/>
    <mergeCell ref="B26:B27"/>
    <mergeCell ref="C41:C48"/>
    <mergeCell ref="B41:B48"/>
    <mergeCell ref="C37:C39"/>
    <mergeCell ref="B37:B39"/>
  </mergeCells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9" zoomScale="70" zoomScaleNormal="70" workbookViewId="0">
      <selection activeCell="N38" sqref="N38"/>
    </sheetView>
  </sheetViews>
  <sheetFormatPr defaultColWidth="9.140625" defaultRowHeight="15" x14ac:dyDescent="0.25"/>
  <cols>
    <col min="1" max="1" width="19.85546875" style="1" customWidth="1"/>
    <col min="2" max="2" width="4.7109375" style="1" customWidth="1"/>
    <col min="3" max="3" width="16.5703125" style="1" customWidth="1"/>
    <col min="4" max="4" width="37.42578125" style="2" customWidth="1"/>
    <col min="5" max="5" width="14.85546875" style="1" bestFit="1" customWidth="1"/>
    <col min="6" max="16384" width="9.140625" style="1"/>
  </cols>
  <sheetData>
    <row r="1" spans="1:5" ht="18" x14ac:dyDescent="0.25">
      <c r="A1" s="32" t="s">
        <v>369</v>
      </c>
      <c r="B1" s="32"/>
      <c r="C1" s="32"/>
      <c r="D1" s="32"/>
      <c r="E1" s="32"/>
    </row>
    <row r="2" spans="1:5" ht="15.75" thickBot="1" x14ac:dyDescent="0.3">
      <c r="A2" s="4"/>
      <c r="B2" s="4"/>
      <c r="C2" s="4"/>
      <c r="D2" s="21"/>
      <c r="E2" s="4"/>
    </row>
    <row r="3" spans="1:5" ht="57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5.5" customHeight="1" thickBot="1" x14ac:dyDescent="0.3">
      <c r="A4" s="13" t="s">
        <v>340</v>
      </c>
      <c r="B4" s="48">
        <v>1</v>
      </c>
      <c r="C4" s="42" t="s">
        <v>391</v>
      </c>
      <c r="D4" s="13" t="s">
        <v>367</v>
      </c>
      <c r="E4" s="6">
        <f>0.79+0.64+2.6+1.3+0.55+1.16</f>
        <v>7.04</v>
      </c>
    </row>
    <row r="5" spans="1:5" ht="25.5" customHeight="1" thickBot="1" x14ac:dyDescent="0.3">
      <c r="A5" s="13" t="s">
        <v>340</v>
      </c>
      <c r="B5" s="49"/>
      <c r="C5" s="43"/>
      <c r="D5" s="13" t="s">
        <v>366</v>
      </c>
      <c r="E5" s="6">
        <f>0.82+1.01+1.08+0.97+0.82+0.64+0.58+0.35+0.79+0.56+0.37+0.43+0.53+0.44+0.32</f>
        <v>9.7099999999999991</v>
      </c>
    </row>
    <row r="6" spans="1:5" ht="25.5" customHeight="1" thickBot="1" x14ac:dyDescent="0.3">
      <c r="A6" s="13" t="s">
        <v>340</v>
      </c>
      <c r="B6" s="49"/>
      <c r="C6" s="43"/>
      <c r="D6" s="13" t="s">
        <v>365</v>
      </c>
      <c r="E6" s="6">
        <f>1.02+0.94+0.89+1.09+0.71</f>
        <v>4.6500000000000004</v>
      </c>
    </row>
    <row r="7" spans="1:5" ht="25.5" customHeight="1" thickBot="1" x14ac:dyDescent="0.3">
      <c r="A7" s="13" t="s">
        <v>340</v>
      </c>
      <c r="B7" s="49"/>
      <c r="C7" s="43"/>
      <c r="D7" s="13" t="s">
        <v>364</v>
      </c>
      <c r="E7" s="6">
        <f>1.44+1.59+1.39+1.52+1.17+0.98+1.08</f>
        <v>9.17</v>
      </c>
    </row>
    <row r="8" spans="1:5" ht="25.5" customHeight="1" thickBot="1" x14ac:dyDescent="0.3">
      <c r="A8" s="13" t="s">
        <v>340</v>
      </c>
      <c r="B8" s="49"/>
      <c r="C8" s="43"/>
      <c r="D8" s="13" t="s">
        <v>363</v>
      </c>
      <c r="E8" s="6">
        <f>0.98+1.03+1.8+1.91+1.72+1.09</f>
        <v>8.5299999999999994</v>
      </c>
    </row>
    <row r="9" spans="1:5" ht="25.5" customHeight="1" thickBot="1" x14ac:dyDescent="0.3">
      <c r="A9" s="13" t="s">
        <v>340</v>
      </c>
      <c r="B9" s="50"/>
      <c r="C9" s="44"/>
      <c r="D9" s="13" t="s">
        <v>362</v>
      </c>
      <c r="E9" s="6">
        <f>2.45+1.42+1.7+1.43+1.26</f>
        <v>8.26</v>
      </c>
    </row>
    <row r="10" spans="1:5" ht="25.5" customHeight="1" thickBot="1" x14ac:dyDescent="0.3">
      <c r="A10" s="55" t="s">
        <v>373</v>
      </c>
      <c r="B10" s="55"/>
      <c r="C10" s="55"/>
      <c r="D10" s="55"/>
      <c r="E10" s="23">
        <f>SUM(E4:E9)</f>
        <v>47.36</v>
      </c>
    </row>
    <row r="11" spans="1:5" ht="25.5" customHeight="1" thickBot="1" x14ac:dyDescent="0.3">
      <c r="A11" s="13" t="s">
        <v>340</v>
      </c>
      <c r="B11" s="28">
        <v>2</v>
      </c>
      <c r="C11" s="61" t="s">
        <v>392</v>
      </c>
      <c r="D11" s="7" t="s">
        <v>361</v>
      </c>
      <c r="E11" s="6">
        <v>10.06</v>
      </c>
    </row>
    <row r="12" spans="1:5" ht="25.5" customHeight="1" thickBot="1" x14ac:dyDescent="0.3">
      <c r="A12" s="55" t="s">
        <v>373</v>
      </c>
      <c r="B12" s="55"/>
      <c r="C12" s="55"/>
      <c r="D12" s="55"/>
      <c r="E12" s="23">
        <f>SUM(E11)</f>
        <v>10.06</v>
      </c>
    </row>
    <row r="13" spans="1:5" ht="25.5" customHeight="1" thickBot="1" x14ac:dyDescent="0.3">
      <c r="A13" s="13" t="s">
        <v>340</v>
      </c>
      <c r="B13" s="48">
        <v>3</v>
      </c>
      <c r="C13" s="42" t="s">
        <v>393</v>
      </c>
      <c r="D13" s="13" t="s">
        <v>360</v>
      </c>
      <c r="E13" s="6">
        <f>1.01+1.47+1.66+1.42+3.48</f>
        <v>9.0399999999999991</v>
      </c>
    </row>
    <row r="14" spans="1:5" ht="25.5" customHeight="1" thickBot="1" x14ac:dyDescent="0.3">
      <c r="A14" s="13" t="s">
        <v>340</v>
      </c>
      <c r="B14" s="49"/>
      <c r="C14" s="43"/>
      <c r="D14" s="13" t="s">
        <v>359</v>
      </c>
      <c r="E14" s="6">
        <f>1.09+1.96+3.21</f>
        <v>6.26</v>
      </c>
    </row>
    <row r="15" spans="1:5" ht="25.5" customHeight="1" thickBot="1" x14ac:dyDescent="0.3">
      <c r="A15" s="13" t="s">
        <v>340</v>
      </c>
      <c r="B15" s="49"/>
      <c r="C15" s="43"/>
      <c r="D15" s="13" t="s">
        <v>358</v>
      </c>
      <c r="E15" s="6">
        <f>2.57+0.97+0.9+0.81+1.18+0.7</f>
        <v>7.13</v>
      </c>
    </row>
    <row r="16" spans="1:5" ht="25.5" customHeight="1" thickBot="1" x14ac:dyDescent="0.3">
      <c r="A16" s="13" t="s">
        <v>340</v>
      </c>
      <c r="B16" s="49"/>
      <c r="C16" s="43"/>
      <c r="D16" s="13" t="s">
        <v>357</v>
      </c>
      <c r="E16" s="6">
        <f>2.23+2.02</f>
        <v>4.25</v>
      </c>
    </row>
    <row r="17" spans="1:5" ht="25.5" customHeight="1" thickBot="1" x14ac:dyDescent="0.3">
      <c r="A17" s="13" t="s">
        <v>340</v>
      </c>
      <c r="B17" s="49"/>
      <c r="C17" s="43"/>
      <c r="D17" s="13" t="s">
        <v>356</v>
      </c>
      <c r="E17" s="6">
        <f>1.23+1.07+1.14+1.11+1.16+1.06</f>
        <v>6.77</v>
      </c>
    </row>
    <row r="18" spans="1:5" ht="25.5" customHeight="1" thickBot="1" x14ac:dyDescent="0.3">
      <c r="A18" s="13" t="s">
        <v>340</v>
      </c>
      <c r="B18" s="49"/>
      <c r="C18" s="43"/>
      <c r="D18" s="13" t="s">
        <v>355</v>
      </c>
      <c r="E18" s="6">
        <f>0.82+0.98+1</f>
        <v>2.8</v>
      </c>
    </row>
    <row r="19" spans="1:5" ht="25.5" customHeight="1" thickBot="1" x14ac:dyDescent="0.3">
      <c r="A19" s="13" t="s">
        <v>340</v>
      </c>
      <c r="B19" s="49"/>
      <c r="C19" s="43"/>
      <c r="D19" s="13" t="s">
        <v>354</v>
      </c>
      <c r="E19" s="6">
        <f>0.42+0.9+0.61+0.99+0.76</f>
        <v>3.6799999999999997</v>
      </c>
    </row>
    <row r="20" spans="1:5" ht="25.5" customHeight="1" thickBot="1" x14ac:dyDescent="0.3">
      <c r="A20" s="13" t="s">
        <v>340</v>
      </c>
      <c r="B20" s="49"/>
      <c r="C20" s="43"/>
      <c r="D20" s="13" t="s">
        <v>353</v>
      </c>
      <c r="E20" s="6">
        <f>1.04</f>
        <v>1.04</v>
      </c>
    </row>
    <row r="21" spans="1:5" ht="25.5" customHeight="1" thickBot="1" x14ac:dyDescent="0.3">
      <c r="A21" s="13" t="s">
        <v>340</v>
      </c>
      <c r="B21" s="49"/>
      <c r="C21" s="43"/>
      <c r="D21" s="13" t="s">
        <v>352</v>
      </c>
      <c r="E21" s="6">
        <f>2.05+1.38+0.72</f>
        <v>4.1499999999999995</v>
      </c>
    </row>
    <row r="22" spans="1:5" ht="25.5" customHeight="1" thickBot="1" x14ac:dyDescent="0.3">
      <c r="A22" s="13" t="s">
        <v>340</v>
      </c>
      <c r="B22" s="49"/>
      <c r="C22" s="43"/>
      <c r="D22" s="13" t="s">
        <v>351</v>
      </c>
      <c r="E22" s="6">
        <f>0.88+0.45+0.78</f>
        <v>2.1100000000000003</v>
      </c>
    </row>
    <row r="23" spans="1:5" ht="25.5" customHeight="1" thickBot="1" x14ac:dyDescent="0.3">
      <c r="A23" s="13" t="s">
        <v>340</v>
      </c>
      <c r="B23" s="49"/>
      <c r="C23" s="43"/>
      <c r="D23" s="13" t="s">
        <v>350</v>
      </c>
      <c r="E23" s="6">
        <f>1.04+1.16</f>
        <v>2.2000000000000002</v>
      </c>
    </row>
    <row r="24" spans="1:5" ht="25.5" customHeight="1" thickBot="1" x14ac:dyDescent="0.3">
      <c r="A24" s="13" t="s">
        <v>340</v>
      </c>
      <c r="B24" s="50"/>
      <c r="C24" s="44"/>
      <c r="D24" s="13" t="s">
        <v>349</v>
      </c>
      <c r="E24" s="6">
        <f>1.04+1.16</f>
        <v>2.2000000000000002</v>
      </c>
    </row>
    <row r="25" spans="1:5" ht="25.5" customHeight="1" thickBot="1" x14ac:dyDescent="0.3">
      <c r="A25" s="55" t="s">
        <v>373</v>
      </c>
      <c r="B25" s="55"/>
      <c r="C25" s="55"/>
      <c r="D25" s="55"/>
      <c r="E25" s="23">
        <f>SUM(E13:E24)</f>
        <v>51.63</v>
      </c>
    </row>
    <row r="26" spans="1:5" ht="25.5" customHeight="1" thickBot="1" x14ac:dyDescent="0.3">
      <c r="A26" s="13" t="s">
        <v>340</v>
      </c>
      <c r="B26" s="48">
        <v>4</v>
      </c>
      <c r="C26" s="42" t="s">
        <v>394</v>
      </c>
      <c r="D26" s="13" t="s">
        <v>348</v>
      </c>
      <c r="E26" s="6">
        <f>0.76+0.91+1.28+2.27+0.97+1.08+1.41+1.21</f>
        <v>9.89</v>
      </c>
    </row>
    <row r="27" spans="1:5" ht="25.5" customHeight="1" thickBot="1" x14ac:dyDescent="0.3">
      <c r="A27" s="13" t="s">
        <v>340</v>
      </c>
      <c r="B27" s="49"/>
      <c r="C27" s="43"/>
      <c r="D27" s="13" t="s">
        <v>347</v>
      </c>
      <c r="E27" s="6">
        <f>2.27+1.47+1.81</f>
        <v>5.5500000000000007</v>
      </c>
    </row>
    <row r="28" spans="1:5" ht="25.5" customHeight="1" thickBot="1" x14ac:dyDescent="0.3">
      <c r="A28" s="13" t="s">
        <v>340</v>
      </c>
      <c r="B28" s="49"/>
      <c r="C28" s="43"/>
      <c r="D28" s="13" t="s">
        <v>346</v>
      </c>
      <c r="E28" s="6">
        <f>0.62+0.59+1.15+1.27+1.42+1.03</f>
        <v>6.08</v>
      </c>
    </row>
    <row r="29" spans="1:5" ht="25.5" customHeight="1" thickBot="1" x14ac:dyDescent="0.3">
      <c r="A29" s="13" t="s">
        <v>340</v>
      </c>
      <c r="B29" s="49"/>
      <c r="C29" s="43"/>
      <c r="D29" s="13" t="s">
        <v>345</v>
      </c>
      <c r="E29" s="6">
        <f>1.65+1.9+0.74</f>
        <v>4.29</v>
      </c>
    </row>
    <row r="30" spans="1:5" ht="25.5" customHeight="1" thickBot="1" x14ac:dyDescent="0.3">
      <c r="A30" s="13" t="s">
        <v>340</v>
      </c>
      <c r="B30" s="49"/>
      <c r="C30" s="43"/>
      <c r="D30" s="13" t="s">
        <v>344</v>
      </c>
      <c r="E30" s="6">
        <f>0.66+0.68</f>
        <v>1.34</v>
      </c>
    </row>
    <row r="31" spans="1:5" ht="25.5" customHeight="1" thickBot="1" x14ac:dyDescent="0.3">
      <c r="A31" s="13" t="s">
        <v>340</v>
      </c>
      <c r="B31" s="49"/>
      <c r="C31" s="43"/>
      <c r="D31" s="13" t="s">
        <v>343</v>
      </c>
      <c r="E31" s="6">
        <f>0.8</f>
        <v>0.8</v>
      </c>
    </row>
    <row r="32" spans="1:5" ht="25.5" customHeight="1" thickBot="1" x14ac:dyDescent="0.3">
      <c r="A32" s="13" t="s">
        <v>340</v>
      </c>
      <c r="B32" s="50"/>
      <c r="C32" s="44"/>
      <c r="D32" s="13" t="s">
        <v>342</v>
      </c>
      <c r="E32" s="6">
        <f>1.44+0.77</f>
        <v>2.21</v>
      </c>
    </row>
    <row r="33" spans="1:5" ht="25.5" customHeight="1" thickBot="1" x14ac:dyDescent="0.3">
      <c r="A33" s="55" t="s">
        <v>373</v>
      </c>
      <c r="B33" s="55"/>
      <c r="C33" s="55"/>
      <c r="D33" s="55"/>
      <c r="E33" s="23">
        <f>SUM(E26:E32)</f>
        <v>30.160000000000004</v>
      </c>
    </row>
    <row r="34" spans="1:5" ht="42.75" customHeight="1" thickBot="1" x14ac:dyDescent="0.3">
      <c r="A34" s="13" t="s">
        <v>340</v>
      </c>
      <c r="B34" s="28">
        <v>5</v>
      </c>
      <c r="C34" s="61" t="s">
        <v>395</v>
      </c>
      <c r="D34" s="7" t="s">
        <v>341</v>
      </c>
      <c r="E34" s="6">
        <v>11.78</v>
      </c>
    </row>
    <row r="35" spans="1:5" ht="25.5" customHeight="1" thickBot="1" x14ac:dyDescent="0.3">
      <c r="A35" s="55" t="s">
        <v>373</v>
      </c>
      <c r="B35" s="55"/>
      <c r="C35" s="55"/>
      <c r="D35" s="55"/>
      <c r="E35" s="23">
        <f>SUM(E34)</f>
        <v>11.78</v>
      </c>
    </row>
    <row r="36" spans="1:5" s="3" customFormat="1" ht="25.5" customHeight="1" thickBot="1" x14ac:dyDescent="0.3">
      <c r="A36" s="60" t="s">
        <v>387</v>
      </c>
      <c r="B36" s="60"/>
      <c r="C36" s="60"/>
      <c r="D36" s="60"/>
      <c r="E36" s="22">
        <f>SUM(E4:E9,E11,E13:E24,E26:E32,E34)</f>
        <v>150.99000000000004</v>
      </c>
    </row>
  </sheetData>
  <mergeCells count="14">
    <mergeCell ref="A36:D36"/>
    <mergeCell ref="C26:C32"/>
    <mergeCell ref="C13:C24"/>
    <mergeCell ref="C4:C9"/>
    <mergeCell ref="A1:E1"/>
    <mergeCell ref="A10:D10"/>
    <mergeCell ref="A12:D12"/>
    <mergeCell ref="A25:D25"/>
    <mergeCell ref="A33:D33"/>
    <mergeCell ref="A35:D35"/>
    <mergeCell ref="B3:C3"/>
    <mergeCell ref="B4:B9"/>
    <mergeCell ref="B13:B24"/>
    <mergeCell ref="B26:B3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70" zoomScaleNormal="70" workbookViewId="0">
      <selection activeCell="I10" sqref="I10"/>
    </sheetView>
  </sheetViews>
  <sheetFormatPr defaultColWidth="9.140625" defaultRowHeight="15" x14ac:dyDescent="0.25"/>
  <cols>
    <col min="1" max="1" width="19.85546875" style="1" customWidth="1"/>
    <col min="2" max="2" width="4.140625" style="1" customWidth="1"/>
    <col min="3" max="3" width="17.5703125" style="1" customWidth="1"/>
    <col min="4" max="4" width="44.5703125" style="2" bestFit="1" customWidth="1"/>
    <col min="5" max="5" width="19.140625" style="1" customWidth="1"/>
    <col min="6" max="16384" width="9.140625" style="1"/>
  </cols>
  <sheetData>
    <row r="1" spans="1:5" ht="23.25" customHeight="1" x14ac:dyDescent="0.25">
      <c r="A1" s="32" t="s">
        <v>369</v>
      </c>
      <c r="B1" s="32"/>
      <c r="C1" s="32"/>
      <c r="D1" s="32"/>
      <c r="E1" s="32"/>
    </row>
    <row r="2" spans="1:5" ht="15.75" thickBot="1" x14ac:dyDescent="0.3"/>
    <row r="3" spans="1:5" ht="42.7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8.5" customHeight="1" thickBot="1" x14ac:dyDescent="0.3">
      <c r="A4" s="7" t="s">
        <v>0</v>
      </c>
      <c r="B4" s="33">
        <v>1</v>
      </c>
      <c r="C4" s="45" t="s">
        <v>399</v>
      </c>
      <c r="D4" s="7" t="s">
        <v>22</v>
      </c>
      <c r="E4" s="8">
        <v>3.52</v>
      </c>
    </row>
    <row r="5" spans="1:5" ht="28.5" customHeight="1" thickBot="1" x14ac:dyDescent="0.3">
      <c r="A5" s="7" t="s">
        <v>0</v>
      </c>
      <c r="B5" s="34"/>
      <c r="C5" s="46"/>
      <c r="D5" s="13" t="s">
        <v>21</v>
      </c>
      <c r="E5" s="6">
        <v>4.42</v>
      </c>
    </row>
    <row r="6" spans="1:5" ht="28.5" customHeight="1" thickBot="1" x14ac:dyDescent="0.3">
      <c r="A6" s="7" t="s">
        <v>0</v>
      </c>
      <c r="B6" s="34"/>
      <c r="C6" s="46"/>
      <c r="D6" s="13" t="s">
        <v>20</v>
      </c>
      <c r="E6" s="6">
        <v>6.21</v>
      </c>
    </row>
    <row r="7" spans="1:5" ht="28.5" customHeight="1" thickBot="1" x14ac:dyDescent="0.3">
      <c r="A7" s="7" t="s">
        <v>0</v>
      </c>
      <c r="B7" s="35"/>
      <c r="C7" s="47"/>
      <c r="D7" s="13" t="s">
        <v>19</v>
      </c>
      <c r="E7" s="6">
        <v>7.4</v>
      </c>
    </row>
    <row r="8" spans="1:5" ht="22.5" customHeight="1" thickBot="1" x14ac:dyDescent="0.3">
      <c r="A8" s="39" t="s">
        <v>373</v>
      </c>
      <c r="B8" s="40"/>
      <c r="C8" s="40"/>
      <c r="D8" s="41"/>
      <c r="E8" s="17">
        <f>SUM(E4:E7)</f>
        <v>21.549999999999997</v>
      </c>
    </row>
    <row r="9" spans="1:5" ht="28.5" customHeight="1" thickBot="1" x14ac:dyDescent="0.3">
      <c r="A9" s="7" t="s">
        <v>0</v>
      </c>
      <c r="B9" s="33">
        <v>2</v>
      </c>
      <c r="C9" s="42" t="s">
        <v>398</v>
      </c>
      <c r="D9" s="13" t="s">
        <v>18</v>
      </c>
      <c r="E9" s="6">
        <v>3.78</v>
      </c>
    </row>
    <row r="10" spans="1:5" ht="28.5" customHeight="1" thickBot="1" x14ac:dyDescent="0.3">
      <c r="A10" s="7" t="s">
        <v>0</v>
      </c>
      <c r="B10" s="34"/>
      <c r="C10" s="43"/>
      <c r="D10" s="13" t="s">
        <v>17</v>
      </c>
      <c r="E10" s="6">
        <v>8.17</v>
      </c>
    </row>
    <row r="11" spans="1:5" ht="28.5" customHeight="1" thickBot="1" x14ac:dyDescent="0.3">
      <c r="A11" s="7" t="s">
        <v>0</v>
      </c>
      <c r="B11" s="35"/>
      <c r="C11" s="44"/>
      <c r="D11" s="7" t="s">
        <v>16</v>
      </c>
      <c r="E11" s="6">
        <f>3.78+8.17</f>
        <v>11.95</v>
      </c>
    </row>
    <row r="12" spans="1:5" ht="22.5" customHeight="1" thickBot="1" x14ac:dyDescent="0.3">
      <c r="A12" s="39" t="s">
        <v>373</v>
      </c>
      <c r="B12" s="40"/>
      <c r="C12" s="40"/>
      <c r="D12" s="41"/>
      <c r="E12" s="17">
        <f>SUM(E9:E11)</f>
        <v>23.9</v>
      </c>
    </row>
    <row r="13" spans="1:5" ht="28.5" customHeight="1" thickBot="1" x14ac:dyDescent="0.3">
      <c r="A13" s="7" t="s">
        <v>0</v>
      </c>
      <c r="B13" s="24">
        <v>3</v>
      </c>
      <c r="C13" s="16" t="s">
        <v>0</v>
      </c>
      <c r="D13" s="13" t="s">
        <v>15</v>
      </c>
      <c r="E13" s="6">
        <v>4.3899999999999997</v>
      </c>
    </row>
    <row r="14" spans="1:5" ht="22.5" customHeight="1" thickBot="1" x14ac:dyDescent="0.3">
      <c r="A14" s="39" t="s">
        <v>373</v>
      </c>
      <c r="B14" s="40"/>
      <c r="C14" s="40"/>
      <c r="D14" s="41"/>
      <c r="E14" s="17">
        <f>SUM(E13)</f>
        <v>4.3899999999999997</v>
      </c>
    </row>
    <row r="15" spans="1:5" ht="28.5" customHeight="1" thickBot="1" x14ac:dyDescent="0.3">
      <c r="A15" s="7" t="s">
        <v>0</v>
      </c>
      <c r="B15" s="33">
        <v>4</v>
      </c>
      <c r="C15" s="42" t="s">
        <v>397</v>
      </c>
      <c r="D15" s="13" t="s">
        <v>14</v>
      </c>
      <c r="E15" s="6">
        <v>4.66</v>
      </c>
    </row>
    <row r="16" spans="1:5" ht="28.5" customHeight="1" thickBot="1" x14ac:dyDescent="0.3">
      <c r="A16" s="7" t="s">
        <v>0</v>
      </c>
      <c r="B16" s="35"/>
      <c r="C16" s="44"/>
      <c r="D16" s="13" t="s">
        <v>13</v>
      </c>
      <c r="E16" s="6">
        <v>2.92</v>
      </c>
    </row>
    <row r="17" spans="1:5" ht="22.5" customHeight="1" thickBot="1" x14ac:dyDescent="0.3">
      <c r="A17" s="39" t="s">
        <v>373</v>
      </c>
      <c r="B17" s="40"/>
      <c r="C17" s="40"/>
      <c r="D17" s="41"/>
      <c r="E17" s="17">
        <f>SUM(E15:E16)</f>
        <v>7.58</v>
      </c>
    </row>
    <row r="18" spans="1:5" ht="28.5" customHeight="1" thickBot="1" x14ac:dyDescent="0.3">
      <c r="A18" s="7" t="s">
        <v>0</v>
      </c>
      <c r="B18" s="33">
        <v>5</v>
      </c>
      <c r="C18" s="42" t="s">
        <v>400</v>
      </c>
      <c r="D18" s="7" t="s">
        <v>12</v>
      </c>
      <c r="E18" s="6">
        <v>2.2799999999999998</v>
      </c>
    </row>
    <row r="19" spans="1:5" ht="28.5" customHeight="1" thickBot="1" x14ac:dyDescent="0.3">
      <c r="A19" s="7" t="s">
        <v>0</v>
      </c>
      <c r="B19" s="34"/>
      <c r="C19" s="43"/>
      <c r="D19" s="13" t="s">
        <v>11</v>
      </c>
      <c r="E19" s="6">
        <v>3.25</v>
      </c>
    </row>
    <row r="20" spans="1:5" ht="28.5" customHeight="1" thickBot="1" x14ac:dyDescent="0.3">
      <c r="A20" s="7" t="s">
        <v>0</v>
      </c>
      <c r="B20" s="34"/>
      <c r="C20" s="43"/>
      <c r="D20" s="13" t="s">
        <v>10</v>
      </c>
      <c r="E20" s="6">
        <v>0.86</v>
      </c>
    </row>
    <row r="21" spans="1:5" ht="28.5" customHeight="1" thickBot="1" x14ac:dyDescent="0.3">
      <c r="A21" s="7" t="s">
        <v>0</v>
      </c>
      <c r="B21" s="34"/>
      <c r="C21" s="43"/>
      <c r="D21" s="7" t="s">
        <v>9</v>
      </c>
      <c r="E21" s="6">
        <v>5.0599999999999996</v>
      </c>
    </row>
    <row r="22" spans="1:5" ht="28.5" customHeight="1" thickBot="1" x14ac:dyDescent="0.3">
      <c r="A22" s="7" t="s">
        <v>0</v>
      </c>
      <c r="B22" s="35"/>
      <c r="C22" s="44"/>
      <c r="D22" s="7" t="s">
        <v>8</v>
      </c>
      <c r="E22" s="6">
        <v>5.62</v>
      </c>
    </row>
    <row r="23" spans="1:5" ht="22.5" customHeight="1" thickBot="1" x14ac:dyDescent="0.3">
      <c r="A23" s="39" t="s">
        <v>373</v>
      </c>
      <c r="B23" s="40"/>
      <c r="C23" s="40"/>
      <c r="D23" s="41"/>
      <c r="E23" s="17">
        <f>SUM(E18:E22)</f>
        <v>17.07</v>
      </c>
    </row>
    <row r="24" spans="1:5" ht="28.5" customHeight="1" thickBot="1" x14ac:dyDescent="0.3">
      <c r="A24" s="7" t="s">
        <v>0</v>
      </c>
      <c r="B24" s="33">
        <v>6</v>
      </c>
      <c r="C24" s="42" t="s">
        <v>2</v>
      </c>
      <c r="D24" s="7" t="s">
        <v>7</v>
      </c>
      <c r="E24" s="6">
        <v>7.73</v>
      </c>
    </row>
    <row r="25" spans="1:5" ht="28.5" customHeight="1" thickBot="1" x14ac:dyDescent="0.3">
      <c r="A25" s="7" t="s">
        <v>0</v>
      </c>
      <c r="B25" s="34"/>
      <c r="C25" s="43"/>
      <c r="D25" s="13" t="s">
        <v>6</v>
      </c>
      <c r="E25" s="6">
        <v>5.94</v>
      </c>
    </row>
    <row r="26" spans="1:5" ht="28.5" customHeight="1" thickBot="1" x14ac:dyDescent="0.3">
      <c r="A26" s="7" t="s">
        <v>0</v>
      </c>
      <c r="B26" s="34"/>
      <c r="C26" s="43"/>
      <c r="D26" s="13" t="s">
        <v>5</v>
      </c>
      <c r="E26" s="6">
        <v>8.6199999999999992</v>
      </c>
    </row>
    <row r="27" spans="1:5" ht="28.5" customHeight="1" thickBot="1" x14ac:dyDescent="0.3">
      <c r="A27" s="7" t="s">
        <v>0</v>
      </c>
      <c r="B27" s="34"/>
      <c r="C27" s="43"/>
      <c r="D27" s="13" t="s">
        <v>4</v>
      </c>
      <c r="E27" s="6">
        <v>9.86</v>
      </c>
    </row>
    <row r="28" spans="1:5" ht="28.5" customHeight="1" thickBot="1" x14ac:dyDescent="0.3">
      <c r="A28" s="7" t="s">
        <v>0</v>
      </c>
      <c r="B28" s="34"/>
      <c r="C28" s="43"/>
      <c r="D28" s="13" t="s">
        <v>3</v>
      </c>
      <c r="E28" s="6">
        <v>5.87</v>
      </c>
    </row>
    <row r="29" spans="1:5" ht="36" customHeight="1" thickBot="1" x14ac:dyDescent="0.3">
      <c r="A29" s="7" t="s">
        <v>0</v>
      </c>
      <c r="B29" s="35"/>
      <c r="C29" s="44"/>
      <c r="D29" s="13" t="s">
        <v>1</v>
      </c>
      <c r="E29" s="6">
        <v>12.04</v>
      </c>
    </row>
    <row r="30" spans="1:5" ht="22.5" customHeight="1" thickBot="1" x14ac:dyDescent="0.3">
      <c r="A30" s="39" t="s">
        <v>373</v>
      </c>
      <c r="B30" s="40"/>
      <c r="C30" s="40"/>
      <c r="D30" s="41"/>
      <c r="E30" s="17">
        <f>SUM(E24:E29)</f>
        <v>50.059999999999995</v>
      </c>
    </row>
    <row r="31" spans="1:5" s="3" customFormat="1" ht="28.5" customHeight="1" thickBot="1" x14ac:dyDescent="0.3">
      <c r="A31" s="38" t="s">
        <v>379</v>
      </c>
      <c r="B31" s="38"/>
      <c r="C31" s="38"/>
      <c r="D31" s="38"/>
      <c r="E31" s="15">
        <f>SUM(E8,E12,E14,E17,E23,E30)</f>
        <v>124.54999999999998</v>
      </c>
    </row>
  </sheetData>
  <mergeCells count="19">
    <mergeCell ref="B15:B16"/>
    <mergeCell ref="B9:B11"/>
    <mergeCell ref="B4:B7"/>
    <mergeCell ref="B24:B29"/>
    <mergeCell ref="B18:B22"/>
    <mergeCell ref="B3:C3"/>
    <mergeCell ref="A1:E1"/>
    <mergeCell ref="A31:D31"/>
    <mergeCell ref="A8:D8"/>
    <mergeCell ref="A12:D12"/>
    <mergeCell ref="A14:D14"/>
    <mergeCell ref="A17:D17"/>
    <mergeCell ref="A23:D23"/>
    <mergeCell ref="A30:D30"/>
    <mergeCell ref="C24:C29"/>
    <mergeCell ref="C18:C22"/>
    <mergeCell ref="C15:C16"/>
    <mergeCell ref="C9:C11"/>
    <mergeCell ref="C4:C7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="80" zoomScaleNormal="80" workbookViewId="0">
      <selection activeCell="I12" sqref="I12"/>
    </sheetView>
  </sheetViews>
  <sheetFormatPr defaultColWidth="9.140625" defaultRowHeight="15" x14ac:dyDescent="0.25"/>
  <cols>
    <col min="1" max="1" width="19.85546875" style="1" customWidth="1"/>
    <col min="2" max="2" width="3.5703125" style="1" customWidth="1"/>
    <col min="3" max="3" width="17.5703125" style="1" customWidth="1"/>
    <col min="4" max="4" width="44.5703125" style="2" bestFit="1" customWidth="1"/>
    <col min="5" max="5" width="18.28515625" style="1" customWidth="1"/>
    <col min="6" max="16384" width="9.140625" style="1"/>
  </cols>
  <sheetData>
    <row r="1" spans="1:17" ht="18" x14ac:dyDescent="0.25">
      <c r="A1" s="32" t="s">
        <v>369</v>
      </c>
      <c r="B1" s="32"/>
      <c r="C1" s="32"/>
      <c r="D1" s="32"/>
      <c r="E1" s="32"/>
    </row>
    <row r="2" spans="1:17" ht="15.75" thickBot="1" x14ac:dyDescent="0.3"/>
    <row r="3" spans="1:17" ht="35.2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17" ht="24" customHeight="1" thickBot="1" x14ac:dyDescent="0.3">
      <c r="A4" s="13" t="s">
        <v>25</v>
      </c>
      <c r="B4" s="48">
        <v>1</v>
      </c>
      <c r="C4" s="51" t="s">
        <v>401</v>
      </c>
      <c r="D4" s="13" t="s">
        <v>85</v>
      </c>
      <c r="E4" s="6">
        <v>3.46</v>
      </c>
    </row>
    <row r="5" spans="1:17" ht="24" customHeight="1" thickBot="1" x14ac:dyDescent="0.3">
      <c r="A5" s="13" t="s">
        <v>25</v>
      </c>
      <c r="B5" s="49"/>
      <c r="C5" s="52"/>
      <c r="D5" s="13" t="s">
        <v>84</v>
      </c>
      <c r="E5" s="6">
        <v>5.34</v>
      </c>
    </row>
    <row r="6" spans="1:17" ht="24" customHeight="1" thickBot="1" x14ac:dyDescent="0.3">
      <c r="A6" s="13" t="s">
        <v>25</v>
      </c>
      <c r="B6" s="49"/>
      <c r="C6" s="52"/>
      <c r="D6" s="13" t="s">
        <v>83</v>
      </c>
      <c r="E6" s="6">
        <v>4.5</v>
      </c>
    </row>
    <row r="7" spans="1:17" ht="24" customHeight="1" thickBot="1" x14ac:dyDescent="0.3">
      <c r="A7" s="13" t="s">
        <v>25</v>
      </c>
      <c r="B7" s="50"/>
      <c r="C7" s="53"/>
      <c r="D7" s="7" t="s">
        <v>82</v>
      </c>
      <c r="E7" s="6">
        <v>13.3</v>
      </c>
    </row>
    <row r="8" spans="1:17" ht="24" customHeight="1" thickBot="1" x14ac:dyDescent="0.3">
      <c r="A8" s="54" t="s">
        <v>373</v>
      </c>
      <c r="B8" s="54"/>
      <c r="C8" s="54"/>
      <c r="D8" s="54"/>
      <c r="E8" s="23">
        <f>SUM(E4:E7)</f>
        <v>26.6</v>
      </c>
    </row>
    <row r="9" spans="1:17" ht="24" customHeight="1" thickBot="1" x14ac:dyDescent="0.3">
      <c r="A9" s="13" t="s">
        <v>25</v>
      </c>
      <c r="B9" s="48">
        <v>2</v>
      </c>
      <c r="C9" s="51" t="s">
        <v>79</v>
      </c>
      <c r="D9" s="13" t="s">
        <v>81</v>
      </c>
      <c r="E9" s="6">
        <v>3.07</v>
      </c>
    </row>
    <row r="10" spans="1:17" ht="24" customHeight="1" thickBot="1" x14ac:dyDescent="0.3">
      <c r="A10" s="13" t="s">
        <v>25</v>
      </c>
      <c r="B10" s="49"/>
      <c r="C10" s="52"/>
      <c r="D10" s="13" t="s">
        <v>80</v>
      </c>
      <c r="E10" s="6">
        <v>6.21</v>
      </c>
    </row>
    <row r="11" spans="1:17" ht="24" customHeight="1" thickBot="1" x14ac:dyDescent="0.3">
      <c r="A11" s="13" t="s">
        <v>25</v>
      </c>
      <c r="B11" s="49"/>
      <c r="C11" s="52"/>
      <c r="D11" s="13" t="s">
        <v>79</v>
      </c>
      <c r="E11" s="6">
        <v>9.9600000000000009</v>
      </c>
      <c r="N11" s="18"/>
      <c r="O11" s="18"/>
      <c r="P11" s="18"/>
      <c r="Q11" s="18"/>
    </row>
    <row r="12" spans="1:17" ht="24" customHeight="1" thickBot="1" x14ac:dyDescent="0.3">
      <c r="A12" s="13" t="s">
        <v>25</v>
      </c>
      <c r="B12" s="50"/>
      <c r="C12" s="53"/>
      <c r="D12" s="13" t="s">
        <v>78</v>
      </c>
      <c r="E12" s="6">
        <v>15.74</v>
      </c>
      <c r="N12" s="18"/>
      <c r="O12" s="18"/>
      <c r="P12" s="18"/>
      <c r="Q12" s="18"/>
    </row>
    <row r="13" spans="1:17" ht="24" customHeight="1" thickBot="1" x14ac:dyDescent="0.3">
      <c r="A13" s="54" t="s">
        <v>373</v>
      </c>
      <c r="B13" s="54"/>
      <c r="C13" s="54"/>
      <c r="D13" s="54"/>
      <c r="E13" s="23">
        <f>SUM(E9:E12)</f>
        <v>34.980000000000004</v>
      </c>
      <c r="N13" s="18"/>
      <c r="O13" s="18"/>
      <c r="P13" s="18"/>
      <c r="Q13" s="18"/>
    </row>
    <row r="14" spans="1:17" ht="24" customHeight="1" thickBot="1" x14ac:dyDescent="0.3">
      <c r="A14" s="13" t="s">
        <v>25</v>
      </c>
      <c r="B14" s="48">
        <v>3</v>
      </c>
      <c r="C14" s="51" t="s">
        <v>73</v>
      </c>
      <c r="D14" s="13" t="s">
        <v>77</v>
      </c>
      <c r="E14" s="6">
        <v>2.13</v>
      </c>
      <c r="N14" s="18"/>
      <c r="O14" s="18"/>
      <c r="P14" s="18"/>
      <c r="Q14" s="18"/>
    </row>
    <row r="15" spans="1:17" ht="24" customHeight="1" thickBot="1" x14ac:dyDescent="0.3">
      <c r="A15" s="13" t="s">
        <v>25</v>
      </c>
      <c r="B15" s="49"/>
      <c r="C15" s="52"/>
      <c r="D15" s="13" t="s">
        <v>73</v>
      </c>
      <c r="E15" s="6">
        <v>2.86</v>
      </c>
      <c r="N15" s="18"/>
      <c r="O15" s="18"/>
      <c r="P15" s="18"/>
      <c r="Q15" s="18"/>
    </row>
    <row r="16" spans="1:17" ht="24" customHeight="1" thickBot="1" x14ac:dyDescent="0.3">
      <c r="A16" s="13" t="s">
        <v>25</v>
      </c>
      <c r="B16" s="49"/>
      <c r="C16" s="52"/>
      <c r="D16" s="13" t="s">
        <v>76</v>
      </c>
      <c r="E16" s="6">
        <v>2.65</v>
      </c>
      <c r="N16" s="18"/>
      <c r="O16" s="18"/>
      <c r="P16" s="18"/>
      <c r="Q16" s="18"/>
    </row>
    <row r="17" spans="1:17" ht="24" customHeight="1" thickBot="1" x14ac:dyDescent="0.3">
      <c r="A17" s="13" t="s">
        <v>25</v>
      </c>
      <c r="B17" s="49"/>
      <c r="C17" s="52"/>
      <c r="D17" s="13" t="s">
        <v>75</v>
      </c>
      <c r="E17" s="6">
        <v>3.25</v>
      </c>
    </row>
    <row r="18" spans="1:17" ht="24" customHeight="1" thickBot="1" x14ac:dyDescent="0.3">
      <c r="A18" s="13" t="s">
        <v>25</v>
      </c>
      <c r="B18" s="49"/>
      <c r="C18" s="52"/>
      <c r="D18" s="13" t="s">
        <v>74</v>
      </c>
      <c r="E18" s="6">
        <v>1.95</v>
      </c>
      <c r="Q18" s="27"/>
    </row>
    <row r="19" spans="1:17" ht="36.75" customHeight="1" thickBot="1" x14ac:dyDescent="0.3">
      <c r="A19" s="13" t="s">
        <v>25</v>
      </c>
      <c r="B19" s="50"/>
      <c r="C19" s="53"/>
      <c r="D19" s="7" t="s">
        <v>72</v>
      </c>
      <c r="E19" s="6">
        <v>12.84</v>
      </c>
    </row>
    <row r="20" spans="1:17" ht="24" customHeight="1" thickBot="1" x14ac:dyDescent="0.3">
      <c r="A20" s="54" t="s">
        <v>373</v>
      </c>
      <c r="B20" s="54"/>
      <c r="C20" s="54"/>
      <c r="D20" s="54"/>
      <c r="E20" s="23">
        <f>SUM(E14:E19)</f>
        <v>25.68</v>
      </c>
    </row>
    <row r="21" spans="1:17" ht="24" customHeight="1" thickBot="1" x14ac:dyDescent="0.3">
      <c r="A21" s="13" t="s">
        <v>25</v>
      </c>
      <c r="B21" s="48">
        <v>4</v>
      </c>
      <c r="C21" s="51" t="s">
        <v>67</v>
      </c>
      <c r="D21" s="13" t="s">
        <v>71</v>
      </c>
      <c r="E21" s="6">
        <v>2.1</v>
      </c>
    </row>
    <row r="22" spans="1:17" ht="24" customHeight="1" thickBot="1" x14ac:dyDescent="0.3">
      <c r="A22" s="13" t="s">
        <v>25</v>
      </c>
      <c r="B22" s="49"/>
      <c r="C22" s="52"/>
      <c r="D22" s="7" t="s">
        <v>70</v>
      </c>
      <c r="E22" s="6">
        <v>2.12</v>
      </c>
    </row>
    <row r="23" spans="1:17" ht="24" customHeight="1" thickBot="1" x14ac:dyDescent="0.3">
      <c r="A23" s="13" t="s">
        <v>25</v>
      </c>
      <c r="B23" s="49"/>
      <c r="C23" s="52"/>
      <c r="D23" s="13" t="s">
        <v>67</v>
      </c>
      <c r="E23" s="6">
        <v>4.8</v>
      </c>
    </row>
    <row r="24" spans="1:17" ht="24" customHeight="1" thickBot="1" x14ac:dyDescent="0.3">
      <c r="A24" s="13" t="s">
        <v>25</v>
      </c>
      <c r="B24" s="49"/>
      <c r="C24" s="52"/>
      <c r="D24" s="13" t="s">
        <v>69</v>
      </c>
      <c r="E24" s="6">
        <v>3.49</v>
      </c>
      <c r="G24" s="18"/>
    </row>
    <row r="25" spans="1:17" ht="24" customHeight="1" thickBot="1" x14ac:dyDescent="0.3">
      <c r="A25" s="13" t="s">
        <v>25</v>
      </c>
      <c r="B25" s="49"/>
      <c r="C25" s="52"/>
      <c r="D25" s="13" t="s">
        <v>68</v>
      </c>
      <c r="E25" s="6">
        <v>2.2200000000000002</v>
      </c>
      <c r="G25" s="18"/>
    </row>
    <row r="26" spans="1:17" ht="24" customHeight="1" thickBot="1" x14ac:dyDescent="0.3">
      <c r="A26" s="13" t="s">
        <v>25</v>
      </c>
      <c r="B26" s="50"/>
      <c r="C26" s="53"/>
      <c r="D26" s="13" t="s">
        <v>66</v>
      </c>
      <c r="E26" s="6">
        <v>2.58</v>
      </c>
      <c r="G26" s="18"/>
    </row>
    <row r="27" spans="1:17" ht="24" customHeight="1" thickBot="1" x14ac:dyDescent="0.3">
      <c r="A27" s="54" t="s">
        <v>373</v>
      </c>
      <c r="B27" s="54"/>
      <c r="C27" s="54"/>
      <c r="D27" s="54"/>
      <c r="E27" s="23">
        <f>SUM(E21:E26)</f>
        <v>17.310000000000002</v>
      </c>
      <c r="G27" s="18"/>
    </row>
    <row r="28" spans="1:17" ht="24" customHeight="1" thickBot="1" x14ac:dyDescent="0.3">
      <c r="A28" s="13" t="s">
        <v>25</v>
      </c>
      <c r="B28" s="48">
        <v>5</v>
      </c>
      <c r="C28" s="51" t="s">
        <v>402</v>
      </c>
      <c r="D28" s="13" t="s">
        <v>65</v>
      </c>
      <c r="E28" s="6">
        <v>1.9</v>
      </c>
      <c r="G28" s="18"/>
    </row>
    <row r="29" spans="1:17" ht="24" customHeight="1" thickBot="1" x14ac:dyDescent="0.3">
      <c r="A29" s="13" t="s">
        <v>25</v>
      </c>
      <c r="B29" s="49"/>
      <c r="C29" s="52"/>
      <c r="D29" s="13" t="s">
        <v>64</v>
      </c>
      <c r="E29" s="6">
        <v>1.19</v>
      </c>
      <c r="G29" s="18"/>
    </row>
    <row r="30" spans="1:17" ht="24" customHeight="1" thickBot="1" x14ac:dyDescent="0.3">
      <c r="A30" s="13" t="s">
        <v>25</v>
      </c>
      <c r="B30" s="50"/>
      <c r="C30" s="53"/>
      <c r="D30" s="7" t="s">
        <v>63</v>
      </c>
      <c r="E30" s="6">
        <v>14.59</v>
      </c>
      <c r="G30" s="18"/>
    </row>
    <row r="31" spans="1:17" ht="24" customHeight="1" thickBot="1" x14ac:dyDescent="0.3">
      <c r="A31" s="54" t="s">
        <v>373</v>
      </c>
      <c r="B31" s="54"/>
      <c r="C31" s="54"/>
      <c r="D31" s="54"/>
      <c r="E31" s="23">
        <f>SUM(E28:E30)</f>
        <v>17.68</v>
      </c>
      <c r="G31" s="18"/>
    </row>
    <row r="32" spans="1:17" ht="24" customHeight="1" thickBot="1" x14ac:dyDescent="0.3">
      <c r="A32" s="13" t="s">
        <v>25</v>
      </c>
      <c r="B32" s="48">
        <v>6</v>
      </c>
      <c r="C32" s="51" t="s">
        <v>403</v>
      </c>
      <c r="D32" s="13" t="s">
        <v>62</v>
      </c>
      <c r="E32" s="6">
        <v>1.24</v>
      </c>
    </row>
    <row r="33" spans="1:14" ht="24" customHeight="1" thickBot="1" x14ac:dyDescent="0.3">
      <c r="A33" s="13" t="s">
        <v>25</v>
      </c>
      <c r="B33" s="49"/>
      <c r="C33" s="52"/>
      <c r="D33" s="13" t="s">
        <v>61</v>
      </c>
      <c r="E33" s="6">
        <v>3.63</v>
      </c>
    </row>
    <row r="34" spans="1:14" ht="24" customHeight="1" thickBot="1" x14ac:dyDescent="0.3">
      <c r="A34" s="13" t="s">
        <v>25</v>
      </c>
      <c r="B34" s="49"/>
      <c r="C34" s="52"/>
      <c r="D34" s="13" t="s">
        <v>60</v>
      </c>
      <c r="E34" s="6">
        <v>3.53</v>
      </c>
    </row>
    <row r="35" spans="1:14" ht="24" customHeight="1" thickBot="1" x14ac:dyDescent="0.3">
      <c r="A35" s="13" t="s">
        <v>25</v>
      </c>
      <c r="B35" s="49"/>
      <c r="C35" s="52"/>
      <c r="D35" s="13" t="s">
        <v>59</v>
      </c>
      <c r="E35" s="6">
        <v>3.96</v>
      </c>
    </row>
    <row r="36" spans="1:14" ht="41.25" customHeight="1" thickBot="1" x14ac:dyDescent="0.3">
      <c r="A36" s="13" t="s">
        <v>25</v>
      </c>
      <c r="B36" s="50"/>
      <c r="C36" s="53"/>
      <c r="D36" s="7" t="s">
        <v>58</v>
      </c>
      <c r="E36" s="6">
        <v>12.36</v>
      </c>
    </row>
    <row r="37" spans="1:14" ht="24" customHeight="1" thickBot="1" x14ac:dyDescent="0.3">
      <c r="A37" s="54" t="s">
        <v>373</v>
      </c>
      <c r="B37" s="54"/>
      <c r="C37" s="54"/>
      <c r="D37" s="54"/>
      <c r="E37" s="23">
        <f>SUM(E32:E36)</f>
        <v>24.72</v>
      </c>
    </row>
    <row r="38" spans="1:14" ht="24" customHeight="1" thickBot="1" x14ac:dyDescent="0.3">
      <c r="A38" s="13" t="s">
        <v>25</v>
      </c>
      <c r="B38" s="48">
        <v>7</v>
      </c>
      <c r="C38" s="51" t="s">
        <v>404</v>
      </c>
      <c r="D38" s="7" t="s">
        <v>57</v>
      </c>
      <c r="E38" s="6">
        <v>0.53</v>
      </c>
    </row>
    <row r="39" spans="1:14" ht="24" customHeight="1" thickBot="1" x14ac:dyDescent="0.3">
      <c r="A39" s="13" t="s">
        <v>25</v>
      </c>
      <c r="B39" s="49"/>
      <c r="C39" s="52"/>
      <c r="D39" s="7" t="s">
        <v>56</v>
      </c>
      <c r="E39" s="6">
        <v>1.01</v>
      </c>
    </row>
    <row r="40" spans="1:14" ht="24" customHeight="1" thickBot="1" x14ac:dyDescent="0.3">
      <c r="A40" s="13" t="s">
        <v>25</v>
      </c>
      <c r="B40" s="49"/>
      <c r="C40" s="52"/>
      <c r="D40" s="13" t="s">
        <v>55</v>
      </c>
      <c r="E40" s="6">
        <v>4.2300000000000004</v>
      </c>
      <c r="N40" s="27"/>
    </row>
    <row r="41" spans="1:14" ht="24" customHeight="1" thickBot="1" x14ac:dyDescent="0.3">
      <c r="A41" s="13" t="s">
        <v>25</v>
      </c>
      <c r="B41" s="49"/>
      <c r="C41" s="52"/>
      <c r="D41" s="7" t="s">
        <v>54</v>
      </c>
      <c r="E41" s="6">
        <v>5.38</v>
      </c>
    </row>
    <row r="42" spans="1:14" ht="24" customHeight="1" thickBot="1" x14ac:dyDescent="0.3">
      <c r="A42" s="13" t="s">
        <v>25</v>
      </c>
      <c r="B42" s="49"/>
      <c r="C42" s="52"/>
      <c r="D42" s="13" t="s">
        <v>53</v>
      </c>
      <c r="E42" s="6">
        <v>3.53</v>
      </c>
    </row>
    <row r="43" spans="1:14" ht="24" customHeight="1" thickBot="1" x14ac:dyDescent="0.3">
      <c r="A43" s="13" t="s">
        <v>25</v>
      </c>
      <c r="B43" s="50"/>
      <c r="C43" s="53"/>
      <c r="D43" s="13" t="s">
        <v>52</v>
      </c>
      <c r="E43" s="6">
        <v>5.55</v>
      </c>
    </row>
    <row r="44" spans="1:14" ht="24" customHeight="1" thickBot="1" x14ac:dyDescent="0.3">
      <c r="A44" s="54" t="s">
        <v>373</v>
      </c>
      <c r="B44" s="54"/>
      <c r="C44" s="54"/>
      <c r="D44" s="54"/>
      <c r="E44" s="23">
        <f>SUM(E38:E43)</f>
        <v>20.23</v>
      </c>
    </row>
    <row r="45" spans="1:14" ht="24" customHeight="1" thickBot="1" x14ac:dyDescent="0.3">
      <c r="A45" s="13" t="s">
        <v>25</v>
      </c>
      <c r="B45" s="48">
        <v>8</v>
      </c>
      <c r="C45" s="51" t="s">
        <v>405</v>
      </c>
      <c r="D45" s="13" t="s">
        <v>51</v>
      </c>
      <c r="E45" s="6">
        <v>4.6900000000000004</v>
      </c>
    </row>
    <row r="46" spans="1:14" ht="24" customHeight="1" thickBot="1" x14ac:dyDescent="0.3">
      <c r="A46" s="13" t="s">
        <v>25</v>
      </c>
      <c r="B46" s="49"/>
      <c r="C46" s="52"/>
      <c r="D46" s="13" t="s">
        <v>50</v>
      </c>
      <c r="E46" s="6">
        <v>2.2400000000000002</v>
      </c>
    </row>
    <row r="47" spans="1:14" ht="24" customHeight="1" thickBot="1" x14ac:dyDescent="0.3">
      <c r="A47" s="13" t="s">
        <v>25</v>
      </c>
      <c r="B47" s="49"/>
      <c r="C47" s="52"/>
      <c r="D47" s="13" t="s">
        <v>49</v>
      </c>
      <c r="E47" s="6">
        <v>3.3</v>
      </c>
    </row>
    <row r="48" spans="1:14" ht="24" customHeight="1" thickBot="1" x14ac:dyDescent="0.3">
      <c r="A48" s="13" t="s">
        <v>25</v>
      </c>
      <c r="B48" s="50"/>
      <c r="C48" s="53"/>
      <c r="D48" s="7" t="s">
        <v>48</v>
      </c>
      <c r="E48" s="6">
        <v>10.23</v>
      </c>
    </row>
    <row r="49" spans="1:5" ht="24" customHeight="1" thickBot="1" x14ac:dyDescent="0.3">
      <c r="A49" s="54" t="s">
        <v>373</v>
      </c>
      <c r="B49" s="54"/>
      <c r="C49" s="54"/>
      <c r="D49" s="54"/>
      <c r="E49" s="23">
        <f>SUM(E45:E48)</f>
        <v>20.46</v>
      </c>
    </row>
    <row r="50" spans="1:5" ht="24" customHeight="1" thickBot="1" x14ac:dyDescent="0.3">
      <c r="A50" s="13" t="s">
        <v>25</v>
      </c>
      <c r="B50" s="48">
        <v>9</v>
      </c>
      <c r="C50" s="51" t="s">
        <v>37</v>
      </c>
      <c r="D50" s="13" t="s">
        <v>47</v>
      </c>
      <c r="E50" s="6">
        <v>3.15</v>
      </c>
    </row>
    <row r="51" spans="1:5" ht="24" customHeight="1" thickBot="1" x14ac:dyDescent="0.3">
      <c r="A51" s="13" t="s">
        <v>25</v>
      </c>
      <c r="B51" s="49"/>
      <c r="C51" s="52"/>
      <c r="D51" s="13" t="s">
        <v>46</v>
      </c>
      <c r="E51" s="6">
        <v>3.78</v>
      </c>
    </row>
    <row r="52" spans="1:5" ht="24" customHeight="1" thickBot="1" x14ac:dyDescent="0.3">
      <c r="A52" s="13" t="s">
        <v>25</v>
      </c>
      <c r="B52" s="49"/>
      <c r="C52" s="52"/>
      <c r="D52" s="13" t="s">
        <v>45</v>
      </c>
      <c r="E52" s="6">
        <v>7.33</v>
      </c>
    </row>
    <row r="53" spans="1:5" ht="24" customHeight="1" thickBot="1" x14ac:dyDescent="0.3">
      <c r="A53" s="13" t="s">
        <v>25</v>
      </c>
      <c r="B53" s="49"/>
      <c r="C53" s="52"/>
      <c r="D53" s="13" t="s">
        <v>44</v>
      </c>
      <c r="E53" s="6">
        <v>6.82</v>
      </c>
    </row>
    <row r="54" spans="1:5" ht="24" customHeight="1" thickBot="1" x14ac:dyDescent="0.3">
      <c r="A54" s="13" t="s">
        <v>25</v>
      </c>
      <c r="B54" s="49"/>
      <c r="C54" s="52"/>
      <c r="D54" s="7" t="s">
        <v>43</v>
      </c>
      <c r="E54" s="6">
        <v>4.1399999999999997</v>
      </c>
    </row>
    <row r="55" spans="1:5" ht="24" customHeight="1" thickBot="1" x14ac:dyDescent="0.3">
      <c r="A55" s="13" t="s">
        <v>25</v>
      </c>
      <c r="B55" s="49"/>
      <c r="C55" s="52"/>
      <c r="D55" s="13" t="s">
        <v>42</v>
      </c>
      <c r="E55" s="6">
        <v>5.99</v>
      </c>
    </row>
    <row r="56" spans="1:5" ht="24" customHeight="1" thickBot="1" x14ac:dyDescent="0.3">
      <c r="A56" s="13" t="s">
        <v>25</v>
      </c>
      <c r="B56" s="49"/>
      <c r="C56" s="52"/>
      <c r="D56" s="13" t="s">
        <v>37</v>
      </c>
      <c r="E56" s="6">
        <v>4.3</v>
      </c>
    </row>
    <row r="57" spans="1:5" ht="24" customHeight="1" thickBot="1" x14ac:dyDescent="0.3">
      <c r="A57" s="13" t="s">
        <v>25</v>
      </c>
      <c r="B57" s="49"/>
      <c r="C57" s="52"/>
      <c r="D57" s="13" t="s">
        <v>41</v>
      </c>
      <c r="E57" s="6">
        <v>11.15</v>
      </c>
    </row>
    <row r="58" spans="1:5" ht="24" customHeight="1" thickBot="1" x14ac:dyDescent="0.3">
      <c r="A58" s="13" t="s">
        <v>25</v>
      </c>
      <c r="B58" s="49"/>
      <c r="C58" s="52"/>
      <c r="D58" s="13" t="s">
        <v>40</v>
      </c>
      <c r="E58" s="6">
        <v>14.99</v>
      </c>
    </row>
    <row r="59" spans="1:5" ht="24" customHeight="1" thickBot="1" x14ac:dyDescent="0.3">
      <c r="A59" s="13" t="s">
        <v>25</v>
      </c>
      <c r="B59" s="49"/>
      <c r="C59" s="52"/>
      <c r="D59" s="13" t="s">
        <v>39</v>
      </c>
      <c r="E59" s="6">
        <v>15.96</v>
      </c>
    </row>
    <row r="60" spans="1:5" ht="24" customHeight="1" thickBot="1" x14ac:dyDescent="0.3">
      <c r="A60" s="13" t="s">
        <v>25</v>
      </c>
      <c r="B60" s="49"/>
      <c r="C60" s="52"/>
      <c r="D60" s="13" t="s">
        <v>38</v>
      </c>
      <c r="E60" s="6">
        <v>18.2</v>
      </c>
    </row>
    <row r="61" spans="1:5" ht="24" customHeight="1" thickBot="1" x14ac:dyDescent="0.3">
      <c r="A61" s="13" t="s">
        <v>25</v>
      </c>
      <c r="B61" s="50"/>
      <c r="C61" s="53"/>
      <c r="D61" s="13" t="s">
        <v>36</v>
      </c>
      <c r="E61" s="6">
        <v>15.26</v>
      </c>
    </row>
    <row r="62" spans="1:5" ht="24" customHeight="1" thickBot="1" x14ac:dyDescent="0.3">
      <c r="A62" s="54" t="s">
        <v>373</v>
      </c>
      <c r="B62" s="54"/>
      <c r="C62" s="54"/>
      <c r="D62" s="54"/>
      <c r="E62" s="23">
        <f>SUM(E50:E61)</f>
        <v>111.07000000000001</v>
      </c>
    </row>
    <row r="63" spans="1:5" ht="24" customHeight="1" thickBot="1" x14ac:dyDescent="0.3">
      <c r="A63" s="13" t="s">
        <v>25</v>
      </c>
      <c r="B63" s="48">
        <v>10</v>
      </c>
      <c r="C63" s="51" t="s">
        <v>27</v>
      </c>
      <c r="D63" s="13" t="s">
        <v>27</v>
      </c>
      <c r="E63" s="6">
        <v>2.19</v>
      </c>
    </row>
    <row r="64" spans="1:5" ht="24" customHeight="1" thickBot="1" x14ac:dyDescent="0.3">
      <c r="A64" s="13" t="s">
        <v>25</v>
      </c>
      <c r="B64" s="49"/>
      <c r="C64" s="52"/>
      <c r="D64" s="13" t="s">
        <v>35</v>
      </c>
      <c r="E64" s="6">
        <v>5.79</v>
      </c>
    </row>
    <row r="65" spans="1:5" ht="24" customHeight="1" thickBot="1" x14ac:dyDescent="0.3">
      <c r="A65" s="13" t="s">
        <v>25</v>
      </c>
      <c r="B65" s="49"/>
      <c r="C65" s="52"/>
      <c r="D65" s="13" t="s">
        <v>34</v>
      </c>
      <c r="E65" s="6">
        <v>25.24</v>
      </c>
    </row>
    <row r="66" spans="1:5" ht="24" customHeight="1" thickBot="1" x14ac:dyDescent="0.3">
      <c r="A66" s="13" t="s">
        <v>25</v>
      </c>
      <c r="B66" s="49"/>
      <c r="C66" s="52"/>
      <c r="D66" s="13" t="s">
        <v>33</v>
      </c>
      <c r="E66" s="6">
        <v>17.55</v>
      </c>
    </row>
    <row r="67" spans="1:5" ht="24" customHeight="1" thickBot="1" x14ac:dyDescent="0.3">
      <c r="A67" s="13" t="s">
        <v>25</v>
      </c>
      <c r="B67" s="49"/>
      <c r="C67" s="52"/>
      <c r="D67" s="13" t="s">
        <v>32</v>
      </c>
      <c r="E67" s="6">
        <v>19.91</v>
      </c>
    </row>
    <row r="68" spans="1:5" ht="24" customHeight="1" thickBot="1" x14ac:dyDescent="0.3">
      <c r="A68" s="13" t="s">
        <v>25</v>
      </c>
      <c r="B68" s="49"/>
      <c r="C68" s="52"/>
      <c r="D68" s="13" t="s">
        <v>31</v>
      </c>
      <c r="E68" s="6">
        <v>27.51</v>
      </c>
    </row>
    <row r="69" spans="1:5" ht="24" customHeight="1" thickBot="1" x14ac:dyDescent="0.3">
      <c r="A69" s="13" t="s">
        <v>25</v>
      </c>
      <c r="B69" s="49"/>
      <c r="C69" s="52"/>
      <c r="D69" s="13" t="s">
        <v>30</v>
      </c>
      <c r="E69" s="6">
        <v>15.91</v>
      </c>
    </row>
    <row r="70" spans="1:5" ht="24" customHeight="1" thickBot="1" x14ac:dyDescent="0.3">
      <c r="A70" s="13" t="s">
        <v>25</v>
      </c>
      <c r="B70" s="49"/>
      <c r="C70" s="52"/>
      <c r="D70" s="13" t="s">
        <v>29</v>
      </c>
      <c r="E70" s="6">
        <v>17.54</v>
      </c>
    </row>
    <row r="71" spans="1:5" ht="24" customHeight="1" thickBot="1" x14ac:dyDescent="0.3">
      <c r="A71" s="13" t="s">
        <v>25</v>
      </c>
      <c r="B71" s="49"/>
      <c r="C71" s="52"/>
      <c r="D71" s="13" t="s">
        <v>28</v>
      </c>
      <c r="E71" s="6">
        <v>15.15</v>
      </c>
    </row>
    <row r="72" spans="1:5" ht="24" customHeight="1" thickBot="1" x14ac:dyDescent="0.3">
      <c r="A72" s="13" t="s">
        <v>25</v>
      </c>
      <c r="B72" s="50"/>
      <c r="C72" s="53"/>
      <c r="D72" s="13" t="s">
        <v>26</v>
      </c>
      <c r="E72" s="6">
        <v>26.96</v>
      </c>
    </row>
    <row r="73" spans="1:5" ht="24" customHeight="1" thickBot="1" x14ac:dyDescent="0.3">
      <c r="A73" s="54" t="s">
        <v>373</v>
      </c>
      <c r="B73" s="54"/>
      <c r="C73" s="54"/>
      <c r="D73" s="54"/>
      <c r="E73" s="23">
        <f>SUM(E63:E72)</f>
        <v>173.75</v>
      </c>
    </row>
    <row r="74" spans="1:5" ht="24" customHeight="1" thickBot="1" x14ac:dyDescent="0.3">
      <c r="A74" s="38" t="s">
        <v>378</v>
      </c>
      <c r="B74" s="38"/>
      <c r="C74" s="38"/>
      <c r="D74" s="38"/>
      <c r="E74" s="15">
        <f>SUM(E8,E13,E20,E27,E31,E37,E44,E49,E62,E73)</f>
        <v>472.48</v>
      </c>
    </row>
    <row r="83" spans="4:4" x14ac:dyDescent="0.25">
      <c r="D83" s="26"/>
    </row>
  </sheetData>
  <mergeCells count="33">
    <mergeCell ref="B3:C3"/>
    <mergeCell ref="A73:D73"/>
    <mergeCell ref="A1:E1"/>
    <mergeCell ref="A74:D74"/>
    <mergeCell ref="A8:D8"/>
    <mergeCell ref="A20:D20"/>
    <mergeCell ref="A27:D27"/>
    <mergeCell ref="A31:D31"/>
    <mergeCell ref="A37:D37"/>
    <mergeCell ref="A44:D44"/>
    <mergeCell ref="A49:D49"/>
    <mergeCell ref="A62:D62"/>
    <mergeCell ref="A13:D13"/>
    <mergeCell ref="C63:C72"/>
    <mergeCell ref="C50:C61"/>
    <mergeCell ref="C45:C48"/>
    <mergeCell ref="C38:C43"/>
    <mergeCell ref="C32:C36"/>
    <mergeCell ref="C28:C30"/>
    <mergeCell ref="C21:C26"/>
    <mergeCell ref="C14:C19"/>
    <mergeCell ref="C9:C12"/>
    <mergeCell ref="C4:C7"/>
    <mergeCell ref="B21:B26"/>
    <mergeCell ref="B14:B19"/>
    <mergeCell ref="B9:B12"/>
    <mergeCell ref="B4:B7"/>
    <mergeCell ref="B28:B30"/>
    <mergeCell ref="B63:B72"/>
    <mergeCell ref="B50:B61"/>
    <mergeCell ref="B45:B48"/>
    <mergeCell ref="B38:B43"/>
    <mergeCell ref="B32:B36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70" zoomScaleNormal="70" workbookViewId="0">
      <selection activeCell="K10" sqref="K10"/>
    </sheetView>
  </sheetViews>
  <sheetFormatPr defaultColWidth="9.140625" defaultRowHeight="15" x14ac:dyDescent="0.25"/>
  <cols>
    <col min="1" max="1" width="19.85546875" style="1" customWidth="1"/>
    <col min="2" max="2" width="4.5703125" style="1" customWidth="1"/>
    <col min="3" max="3" width="17.5703125" style="1" customWidth="1"/>
    <col min="4" max="4" width="44.5703125" style="2" bestFit="1" customWidth="1"/>
    <col min="5" max="5" width="19.5703125" style="1" customWidth="1"/>
    <col min="6" max="16384" width="9.140625" style="1"/>
  </cols>
  <sheetData>
    <row r="1" spans="1:5" ht="18" x14ac:dyDescent="0.25">
      <c r="A1" s="32" t="s">
        <v>369</v>
      </c>
      <c r="B1" s="32"/>
      <c r="C1" s="32"/>
      <c r="D1" s="32"/>
      <c r="E1" s="32"/>
    </row>
    <row r="2" spans="1:5" ht="15.75" thickBot="1" x14ac:dyDescent="0.3"/>
    <row r="3" spans="1:5" ht="44.2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5.5" customHeight="1" thickBot="1" x14ac:dyDescent="0.3">
      <c r="A4" s="13" t="s">
        <v>86</v>
      </c>
      <c r="B4" s="48">
        <v>1</v>
      </c>
      <c r="C4" s="51" t="s">
        <v>406</v>
      </c>
      <c r="D4" s="13" t="s">
        <v>114</v>
      </c>
      <c r="E4" s="6">
        <v>7.18</v>
      </c>
    </row>
    <row r="5" spans="1:5" ht="25.5" customHeight="1" thickBot="1" x14ac:dyDescent="0.3">
      <c r="A5" s="13" t="s">
        <v>86</v>
      </c>
      <c r="B5" s="49"/>
      <c r="C5" s="52"/>
      <c r="D5" s="13" t="s">
        <v>113</v>
      </c>
      <c r="E5" s="6">
        <v>13.53</v>
      </c>
    </row>
    <row r="6" spans="1:5" ht="25.5" customHeight="1" thickBot="1" x14ac:dyDescent="0.3">
      <c r="A6" s="13" t="s">
        <v>86</v>
      </c>
      <c r="B6" s="49"/>
      <c r="C6" s="52"/>
      <c r="D6" s="13" t="s">
        <v>112</v>
      </c>
      <c r="E6" s="6">
        <v>113.76</v>
      </c>
    </row>
    <row r="7" spans="1:5" ht="25.5" customHeight="1" thickBot="1" x14ac:dyDescent="0.3">
      <c r="A7" s="13" t="s">
        <v>86</v>
      </c>
      <c r="B7" s="49"/>
      <c r="C7" s="52"/>
      <c r="D7" s="13" t="s">
        <v>111</v>
      </c>
      <c r="E7" s="6">
        <v>33.21</v>
      </c>
    </row>
    <row r="8" spans="1:5" ht="25.5" customHeight="1" thickBot="1" x14ac:dyDescent="0.3">
      <c r="A8" s="13" t="s">
        <v>86</v>
      </c>
      <c r="B8" s="50"/>
      <c r="C8" s="53"/>
      <c r="D8" s="13" t="s">
        <v>110</v>
      </c>
      <c r="E8" s="6">
        <v>36.26</v>
      </c>
    </row>
    <row r="9" spans="1:5" ht="25.5" customHeight="1" thickBot="1" x14ac:dyDescent="0.3">
      <c r="A9" s="55" t="s">
        <v>373</v>
      </c>
      <c r="B9" s="55"/>
      <c r="C9" s="55"/>
      <c r="D9" s="55"/>
      <c r="E9" s="17">
        <f>SUM(E4:E8)</f>
        <v>203.94</v>
      </c>
    </row>
    <row r="10" spans="1:5" ht="25.5" customHeight="1" thickBot="1" x14ac:dyDescent="0.3">
      <c r="A10" s="13" t="s">
        <v>86</v>
      </c>
      <c r="B10" s="48">
        <v>2</v>
      </c>
      <c r="C10" s="51" t="s">
        <v>104</v>
      </c>
      <c r="D10" s="13" t="s">
        <v>109</v>
      </c>
      <c r="E10" s="6">
        <v>5.57</v>
      </c>
    </row>
    <row r="11" spans="1:5" ht="25.5" customHeight="1" thickBot="1" x14ac:dyDescent="0.3">
      <c r="A11" s="13" t="s">
        <v>86</v>
      </c>
      <c r="B11" s="49"/>
      <c r="C11" s="52"/>
      <c r="D11" s="13" t="s">
        <v>108</v>
      </c>
      <c r="E11" s="6">
        <v>17.22</v>
      </c>
    </row>
    <row r="12" spans="1:5" ht="25.5" customHeight="1" thickBot="1" x14ac:dyDescent="0.3">
      <c r="A12" s="13" t="s">
        <v>86</v>
      </c>
      <c r="B12" s="49"/>
      <c r="C12" s="52"/>
      <c r="D12" s="13" t="s">
        <v>107</v>
      </c>
      <c r="E12" s="6">
        <v>4.5999999999999996</v>
      </c>
    </row>
    <row r="13" spans="1:5" ht="25.5" customHeight="1" thickBot="1" x14ac:dyDescent="0.3">
      <c r="A13" s="13" t="s">
        <v>86</v>
      </c>
      <c r="B13" s="49"/>
      <c r="C13" s="52"/>
      <c r="D13" s="13" t="s">
        <v>104</v>
      </c>
      <c r="E13" s="6">
        <v>50.33</v>
      </c>
    </row>
    <row r="14" spans="1:5" ht="25.5" customHeight="1" thickBot="1" x14ac:dyDescent="0.3">
      <c r="A14" s="13" t="s">
        <v>86</v>
      </c>
      <c r="B14" s="49"/>
      <c r="C14" s="52"/>
      <c r="D14" s="13" t="s">
        <v>106</v>
      </c>
      <c r="E14" s="6">
        <v>6.02</v>
      </c>
    </row>
    <row r="15" spans="1:5" ht="25.5" customHeight="1" thickBot="1" x14ac:dyDescent="0.3">
      <c r="A15" s="13" t="s">
        <v>86</v>
      </c>
      <c r="B15" s="49"/>
      <c r="C15" s="52"/>
      <c r="D15" s="13" t="s">
        <v>105</v>
      </c>
      <c r="E15" s="6">
        <v>12.78</v>
      </c>
    </row>
    <row r="16" spans="1:5" ht="25.5" customHeight="1" thickBot="1" x14ac:dyDescent="0.3">
      <c r="A16" s="13" t="s">
        <v>86</v>
      </c>
      <c r="B16" s="50"/>
      <c r="C16" s="53"/>
      <c r="D16" s="13" t="s">
        <v>103</v>
      </c>
      <c r="E16" s="6">
        <v>13.79</v>
      </c>
    </row>
    <row r="17" spans="1:5" ht="25.5" customHeight="1" thickBot="1" x14ac:dyDescent="0.3">
      <c r="A17" s="55" t="s">
        <v>373</v>
      </c>
      <c r="B17" s="55"/>
      <c r="C17" s="55"/>
      <c r="D17" s="55"/>
      <c r="E17" s="17">
        <f>SUM(E10:E16)</f>
        <v>110.31</v>
      </c>
    </row>
    <row r="18" spans="1:5" ht="25.5" customHeight="1" thickBot="1" x14ac:dyDescent="0.3">
      <c r="A18" s="13" t="s">
        <v>86</v>
      </c>
      <c r="B18" s="48">
        <v>3</v>
      </c>
      <c r="C18" s="51" t="s">
        <v>407</v>
      </c>
      <c r="D18" s="13" t="s">
        <v>102</v>
      </c>
      <c r="E18" s="6">
        <v>47.93</v>
      </c>
    </row>
    <row r="19" spans="1:5" ht="25.5" customHeight="1" thickBot="1" x14ac:dyDescent="0.3">
      <c r="A19" s="13" t="s">
        <v>86</v>
      </c>
      <c r="B19" s="49"/>
      <c r="C19" s="52"/>
      <c r="D19" s="13" t="s">
        <v>101</v>
      </c>
      <c r="E19" s="6">
        <v>23.73</v>
      </c>
    </row>
    <row r="20" spans="1:5" ht="25.5" customHeight="1" thickBot="1" x14ac:dyDescent="0.3">
      <c r="A20" s="13" t="s">
        <v>86</v>
      </c>
      <c r="B20" s="49"/>
      <c r="C20" s="52"/>
      <c r="D20" s="13" t="s">
        <v>100</v>
      </c>
      <c r="E20" s="6">
        <v>16.579999999999998</v>
      </c>
    </row>
    <row r="21" spans="1:5" ht="25.5" customHeight="1" thickBot="1" x14ac:dyDescent="0.3">
      <c r="A21" s="13" t="s">
        <v>86</v>
      </c>
      <c r="B21" s="50"/>
      <c r="C21" s="53"/>
      <c r="D21" s="13" t="s">
        <v>99</v>
      </c>
      <c r="E21" s="6">
        <v>12.52</v>
      </c>
    </row>
    <row r="22" spans="1:5" ht="25.5" customHeight="1" thickBot="1" x14ac:dyDescent="0.3">
      <c r="A22" s="55" t="s">
        <v>373</v>
      </c>
      <c r="B22" s="55"/>
      <c r="C22" s="55"/>
      <c r="D22" s="55"/>
      <c r="E22" s="17">
        <f>SUM(E18:E21)</f>
        <v>100.75999999999999</v>
      </c>
    </row>
    <row r="23" spans="1:5" ht="25.5" customHeight="1" thickBot="1" x14ac:dyDescent="0.3">
      <c r="A23" s="13" t="s">
        <v>86</v>
      </c>
      <c r="B23" s="48">
        <v>4</v>
      </c>
      <c r="C23" s="51" t="s">
        <v>94</v>
      </c>
      <c r="D23" s="13" t="s">
        <v>98</v>
      </c>
      <c r="E23" s="6">
        <v>9.0500000000000007</v>
      </c>
    </row>
    <row r="24" spans="1:5" ht="25.5" customHeight="1" thickBot="1" x14ac:dyDescent="0.3">
      <c r="A24" s="13" t="s">
        <v>86</v>
      </c>
      <c r="B24" s="49"/>
      <c r="C24" s="52"/>
      <c r="D24" s="13" t="s">
        <v>97</v>
      </c>
      <c r="E24" s="6">
        <v>8.27</v>
      </c>
    </row>
    <row r="25" spans="1:5" ht="25.5" customHeight="1" thickBot="1" x14ac:dyDescent="0.3">
      <c r="A25" s="13" t="s">
        <v>86</v>
      </c>
      <c r="B25" s="49"/>
      <c r="C25" s="52"/>
      <c r="D25" s="13" t="s">
        <v>96</v>
      </c>
      <c r="E25" s="6">
        <v>7.01</v>
      </c>
    </row>
    <row r="26" spans="1:5" ht="25.5" customHeight="1" thickBot="1" x14ac:dyDescent="0.3">
      <c r="A26" s="13" t="s">
        <v>86</v>
      </c>
      <c r="B26" s="49"/>
      <c r="C26" s="52"/>
      <c r="D26" s="13" t="s">
        <v>94</v>
      </c>
      <c r="E26" s="6">
        <v>39.130000000000003</v>
      </c>
    </row>
    <row r="27" spans="1:5" ht="25.5" customHeight="1" thickBot="1" x14ac:dyDescent="0.3">
      <c r="A27" s="13" t="s">
        <v>86</v>
      </c>
      <c r="B27" s="49"/>
      <c r="C27" s="52"/>
      <c r="D27" s="13" t="s">
        <v>95</v>
      </c>
      <c r="E27" s="6">
        <v>45.2</v>
      </c>
    </row>
    <row r="28" spans="1:5" ht="25.5" customHeight="1" thickBot="1" x14ac:dyDescent="0.3">
      <c r="A28" s="13" t="s">
        <v>86</v>
      </c>
      <c r="B28" s="50"/>
      <c r="C28" s="53"/>
      <c r="D28" s="13" t="s">
        <v>93</v>
      </c>
      <c r="E28" s="6">
        <v>17.41</v>
      </c>
    </row>
    <row r="29" spans="1:5" ht="25.5" customHeight="1" thickBot="1" x14ac:dyDescent="0.3">
      <c r="A29" s="55" t="s">
        <v>373</v>
      </c>
      <c r="B29" s="55"/>
      <c r="C29" s="55"/>
      <c r="D29" s="55"/>
      <c r="E29" s="17">
        <f>SUM(E23:E28)</f>
        <v>126.07</v>
      </c>
    </row>
    <row r="30" spans="1:5" ht="25.5" customHeight="1" thickBot="1" x14ac:dyDescent="0.3">
      <c r="A30" s="13" t="s">
        <v>86</v>
      </c>
      <c r="B30" s="48">
        <v>5</v>
      </c>
      <c r="C30" s="51" t="s">
        <v>408</v>
      </c>
      <c r="D30" s="13" t="s">
        <v>92</v>
      </c>
      <c r="E30" s="6">
        <v>9.17</v>
      </c>
    </row>
    <row r="31" spans="1:5" ht="25.5" customHeight="1" thickBot="1" x14ac:dyDescent="0.3">
      <c r="A31" s="13" t="s">
        <v>86</v>
      </c>
      <c r="B31" s="49"/>
      <c r="C31" s="52"/>
      <c r="D31" s="13" t="s">
        <v>91</v>
      </c>
      <c r="E31" s="6">
        <v>11.51</v>
      </c>
    </row>
    <row r="32" spans="1:5" ht="25.5" customHeight="1" thickBot="1" x14ac:dyDescent="0.3">
      <c r="A32" s="13" t="s">
        <v>86</v>
      </c>
      <c r="B32" s="49"/>
      <c r="C32" s="52"/>
      <c r="D32" s="13" t="s">
        <v>90</v>
      </c>
      <c r="E32" s="6">
        <v>13.94</v>
      </c>
    </row>
    <row r="33" spans="1:5" ht="25.5" customHeight="1" thickBot="1" x14ac:dyDescent="0.3">
      <c r="A33" s="13" t="s">
        <v>86</v>
      </c>
      <c r="B33" s="49"/>
      <c r="C33" s="52"/>
      <c r="D33" s="13" t="s">
        <v>89</v>
      </c>
      <c r="E33" s="6">
        <v>36.68</v>
      </c>
    </row>
    <row r="34" spans="1:5" ht="25.5" customHeight="1" thickBot="1" x14ac:dyDescent="0.3">
      <c r="A34" s="13" t="s">
        <v>86</v>
      </c>
      <c r="B34" s="49"/>
      <c r="C34" s="52"/>
      <c r="D34" s="13" t="s">
        <v>88</v>
      </c>
      <c r="E34" s="6">
        <v>3.84</v>
      </c>
    </row>
    <row r="35" spans="1:5" ht="25.5" customHeight="1" thickBot="1" x14ac:dyDescent="0.3">
      <c r="A35" s="13" t="s">
        <v>86</v>
      </c>
      <c r="B35" s="50"/>
      <c r="C35" s="53"/>
      <c r="D35" s="13" t="s">
        <v>87</v>
      </c>
      <c r="E35" s="6">
        <v>16.579999999999998</v>
      </c>
    </row>
    <row r="36" spans="1:5" ht="25.5" customHeight="1" thickBot="1" x14ac:dyDescent="0.3">
      <c r="A36" s="55" t="s">
        <v>373</v>
      </c>
      <c r="B36" s="55"/>
      <c r="C36" s="55"/>
      <c r="D36" s="55"/>
      <c r="E36" s="17">
        <f>SUM(E30:E35)</f>
        <v>91.72</v>
      </c>
    </row>
    <row r="37" spans="1:5" s="3" customFormat="1" ht="25.5" customHeight="1" thickBot="1" x14ac:dyDescent="0.3">
      <c r="A37" s="38" t="s">
        <v>381</v>
      </c>
      <c r="B37" s="38"/>
      <c r="C37" s="38"/>
      <c r="D37" s="38"/>
      <c r="E37" s="20">
        <f>SUM(E9,E17,E22,E29,E36)</f>
        <v>632.79999999999995</v>
      </c>
    </row>
    <row r="46" spans="1:5" x14ac:dyDescent="0.25">
      <c r="D46" s="26"/>
    </row>
  </sheetData>
  <mergeCells count="18">
    <mergeCell ref="B4:B8"/>
    <mergeCell ref="B3:C3"/>
    <mergeCell ref="B30:B35"/>
    <mergeCell ref="A37:D37"/>
    <mergeCell ref="A1:E1"/>
    <mergeCell ref="A9:D9"/>
    <mergeCell ref="A17:D17"/>
    <mergeCell ref="A22:D22"/>
    <mergeCell ref="A29:D29"/>
    <mergeCell ref="A36:D36"/>
    <mergeCell ref="C30:C35"/>
    <mergeCell ref="C23:C28"/>
    <mergeCell ref="C18:C21"/>
    <mergeCell ref="C10:C16"/>
    <mergeCell ref="C4:C8"/>
    <mergeCell ref="B23:B28"/>
    <mergeCell ref="B18:B21"/>
    <mergeCell ref="B10:B16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7" zoomScale="70" zoomScaleNormal="70" workbookViewId="0">
      <selection activeCell="P53" sqref="P53"/>
    </sheetView>
  </sheetViews>
  <sheetFormatPr defaultColWidth="9.140625" defaultRowHeight="15" x14ac:dyDescent="0.25"/>
  <cols>
    <col min="1" max="1" width="19.85546875" style="1" customWidth="1"/>
    <col min="2" max="2" width="4.5703125" style="1" customWidth="1"/>
    <col min="3" max="3" width="21.7109375" style="1" customWidth="1"/>
    <col min="4" max="4" width="44.5703125" style="2" bestFit="1" customWidth="1"/>
    <col min="5" max="5" width="19.28515625" style="1" customWidth="1"/>
    <col min="6" max="16384" width="9.140625" style="1"/>
  </cols>
  <sheetData>
    <row r="1" spans="1:5" ht="26.25" customHeight="1" x14ac:dyDescent="0.25">
      <c r="A1" s="32" t="s">
        <v>369</v>
      </c>
      <c r="B1" s="32"/>
      <c r="C1" s="32"/>
      <c r="D1" s="32"/>
      <c r="E1" s="32"/>
    </row>
    <row r="2" spans="1:5" ht="15.75" thickBot="1" x14ac:dyDescent="0.3">
      <c r="A2" s="4"/>
      <c r="B2" s="4"/>
      <c r="C2" s="4"/>
      <c r="D2" s="21"/>
      <c r="E2" s="4"/>
    </row>
    <row r="3" spans="1:5" ht="32.2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7.75" customHeight="1" thickBot="1" x14ac:dyDescent="0.3">
      <c r="A4" s="13" t="s">
        <v>115</v>
      </c>
      <c r="B4" s="48">
        <v>1</v>
      </c>
      <c r="C4" s="51" t="s">
        <v>151</v>
      </c>
      <c r="D4" s="13" t="s">
        <v>156</v>
      </c>
      <c r="E4" s="6">
        <v>2.25</v>
      </c>
    </row>
    <row r="5" spans="1:5" ht="27.75" customHeight="1" thickBot="1" x14ac:dyDescent="0.3">
      <c r="A5" s="13" t="s">
        <v>115</v>
      </c>
      <c r="B5" s="49"/>
      <c r="C5" s="52"/>
      <c r="D5" s="13" t="s">
        <v>155</v>
      </c>
      <c r="E5" s="6">
        <v>2.6</v>
      </c>
    </row>
    <row r="6" spans="1:5" ht="27.75" customHeight="1" thickBot="1" x14ac:dyDescent="0.3">
      <c r="A6" s="13" t="s">
        <v>115</v>
      </c>
      <c r="B6" s="49"/>
      <c r="C6" s="52"/>
      <c r="D6" s="13" t="s">
        <v>154</v>
      </c>
      <c r="E6" s="6">
        <v>7.42</v>
      </c>
    </row>
    <row r="7" spans="1:5" ht="27.75" customHeight="1" thickBot="1" x14ac:dyDescent="0.3">
      <c r="A7" s="13" t="s">
        <v>115</v>
      </c>
      <c r="B7" s="49"/>
      <c r="C7" s="52"/>
      <c r="D7" s="13" t="s">
        <v>153</v>
      </c>
      <c r="E7" s="6">
        <v>2.31</v>
      </c>
    </row>
    <row r="8" spans="1:5" ht="27.75" customHeight="1" thickBot="1" x14ac:dyDescent="0.3">
      <c r="A8" s="13" t="s">
        <v>115</v>
      </c>
      <c r="B8" s="49"/>
      <c r="C8" s="52"/>
      <c r="D8" s="13" t="s">
        <v>152</v>
      </c>
      <c r="E8" s="6">
        <v>2.92</v>
      </c>
    </row>
    <row r="9" spans="1:5" ht="27.75" customHeight="1" thickBot="1" x14ac:dyDescent="0.3">
      <c r="A9" s="13" t="s">
        <v>115</v>
      </c>
      <c r="B9" s="49"/>
      <c r="C9" s="52"/>
      <c r="D9" s="13" t="s">
        <v>151</v>
      </c>
      <c r="E9" s="6">
        <v>4.42</v>
      </c>
    </row>
    <row r="10" spans="1:5" ht="27.75" customHeight="1" thickBot="1" x14ac:dyDescent="0.3">
      <c r="A10" s="13" t="s">
        <v>115</v>
      </c>
      <c r="B10" s="50"/>
      <c r="C10" s="53"/>
      <c r="D10" s="13" t="s">
        <v>150</v>
      </c>
      <c r="E10" s="6">
        <v>16.760000000000002</v>
      </c>
    </row>
    <row r="11" spans="1:5" ht="27.75" customHeight="1" thickBot="1" x14ac:dyDescent="0.3">
      <c r="A11" s="56" t="s">
        <v>373</v>
      </c>
      <c r="B11" s="57"/>
      <c r="C11" s="57"/>
      <c r="D11" s="58"/>
      <c r="E11" s="17">
        <f>SUM(E4:E10)</f>
        <v>38.680000000000007</v>
      </c>
    </row>
    <row r="12" spans="1:5" ht="27.75" customHeight="1" thickBot="1" x14ac:dyDescent="0.3">
      <c r="A12" s="13" t="s">
        <v>115</v>
      </c>
      <c r="B12" s="48">
        <v>2</v>
      </c>
      <c r="C12" s="51" t="s">
        <v>409</v>
      </c>
      <c r="D12" s="13" t="s">
        <v>149</v>
      </c>
      <c r="E12" s="6">
        <v>16.600000000000001</v>
      </c>
    </row>
    <row r="13" spans="1:5" ht="27.75" customHeight="1" thickBot="1" x14ac:dyDescent="0.3">
      <c r="A13" s="13" t="s">
        <v>115</v>
      </c>
      <c r="B13" s="49"/>
      <c r="C13" s="52"/>
      <c r="D13" s="13" t="s">
        <v>148</v>
      </c>
      <c r="E13" s="6">
        <v>25.11</v>
      </c>
    </row>
    <row r="14" spans="1:5" ht="27.75" customHeight="1" thickBot="1" x14ac:dyDescent="0.3">
      <c r="A14" s="13" t="s">
        <v>115</v>
      </c>
      <c r="B14" s="50"/>
      <c r="C14" s="53"/>
      <c r="D14" s="13" t="s">
        <v>35</v>
      </c>
      <c r="E14" s="6">
        <v>15.5</v>
      </c>
    </row>
    <row r="15" spans="1:5" ht="27.75" customHeight="1" thickBot="1" x14ac:dyDescent="0.3">
      <c r="A15" s="56" t="s">
        <v>373</v>
      </c>
      <c r="B15" s="57"/>
      <c r="C15" s="57"/>
      <c r="D15" s="58"/>
      <c r="E15" s="17">
        <f>SUM(E12:E14)</f>
        <v>57.21</v>
      </c>
    </row>
    <row r="16" spans="1:5" ht="27.75" customHeight="1" thickBot="1" x14ac:dyDescent="0.3">
      <c r="A16" s="13" t="s">
        <v>115</v>
      </c>
      <c r="B16" s="48">
        <v>3</v>
      </c>
      <c r="C16" s="51" t="s">
        <v>410</v>
      </c>
      <c r="D16" s="13" t="s">
        <v>147</v>
      </c>
      <c r="E16" s="6">
        <v>5.23</v>
      </c>
    </row>
    <row r="17" spans="1:5" ht="27.75" customHeight="1" thickBot="1" x14ac:dyDescent="0.3">
      <c r="A17" s="13" t="s">
        <v>115</v>
      </c>
      <c r="B17" s="49"/>
      <c r="C17" s="52"/>
      <c r="D17" s="7" t="s">
        <v>146</v>
      </c>
      <c r="E17" s="6">
        <v>9.49</v>
      </c>
    </row>
    <row r="18" spans="1:5" ht="27.75" customHeight="1" thickBot="1" x14ac:dyDescent="0.3">
      <c r="A18" s="13" t="s">
        <v>115</v>
      </c>
      <c r="B18" s="49"/>
      <c r="C18" s="52"/>
      <c r="D18" s="7" t="s">
        <v>145</v>
      </c>
      <c r="E18" s="6">
        <v>6</v>
      </c>
    </row>
    <row r="19" spans="1:5" ht="27.75" customHeight="1" thickBot="1" x14ac:dyDescent="0.3">
      <c r="A19" s="13" t="s">
        <v>115</v>
      </c>
      <c r="B19" s="49"/>
      <c r="C19" s="52"/>
      <c r="D19" s="13" t="s">
        <v>144</v>
      </c>
      <c r="E19" s="6">
        <v>9.84</v>
      </c>
    </row>
    <row r="20" spans="1:5" ht="27.75" customHeight="1" thickBot="1" x14ac:dyDescent="0.3">
      <c r="A20" s="13" t="s">
        <v>115</v>
      </c>
      <c r="B20" s="49"/>
      <c r="C20" s="52"/>
      <c r="D20" s="7" t="s">
        <v>143</v>
      </c>
      <c r="E20" s="6">
        <v>3.23</v>
      </c>
    </row>
    <row r="21" spans="1:5" ht="27.75" customHeight="1" thickBot="1" x14ac:dyDescent="0.3">
      <c r="A21" s="13" t="s">
        <v>115</v>
      </c>
      <c r="B21" s="49"/>
      <c r="C21" s="52"/>
      <c r="D21" s="13" t="s">
        <v>142</v>
      </c>
      <c r="E21" s="6">
        <v>14.99</v>
      </c>
    </row>
    <row r="22" spans="1:5" ht="27.75" customHeight="1" thickBot="1" x14ac:dyDescent="0.3">
      <c r="A22" s="13" t="s">
        <v>115</v>
      </c>
      <c r="B22" s="49"/>
      <c r="C22" s="52"/>
      <c r="D22" s="13" t="s">
        <v>141</v>
      </c>
      <c r="E22" s="6">
        <v>17.18</v>
      </c>
    </row>
    <row r="23" spans="1:5" ht="27.75" customHeight="1" thickBot="1" x14ac:dyDescent="0.3">
      <c r="A23" s="13" t="s">
        <v>115</v>
      </c>
      <c r="B23" s="49"/>
      <c r="C23" s="52"/>
      <c r="D23" s="13" t="s">
        <v>140</v>
      </c>
      <c r="E23" s="6">
        <v>20.74</v>
      </c>
    </row>
    <row r="24" spans="1:5" ht="27.75" customHeight="1" thickBot="1" x14ac:dyDescent="0.3">
      <c r="A24" s="13" t="s">
        <v>115</v>
      </c>
      <c r="B24" s="49"/>
      <c r="C24" s="52"/>
      <c r="D24" s="7" t="s">
        <v>139</v>
      </c>
      <c r="E24" s="6">
        <v>15.22</v>
      </c>
    </row>
    <row r="25" spans="1:5" ht="27.75" customHeight="1" thickBot="1" x14ac:dyDescent="0.3">
      <c r="A25" s="13" t="s">
        <v>115</v>
      </c>
      <c r="B25" s="49"/>
      <c r="C25" s="52"/>
      <c r="D25" s="13" t="s">
        <v>138</v>
      </c>
      <c r="E25" s="6">
        <v>23.98</v>
      </c>
    </row>
    <row r="26" spans="1:5" ht="27.75" customHeight="1" thickBot="1" x14ac:dyDescent="0.3">
      <c r="A26" s="13" t="s">
        <v>115</v>
      </c>
      <c r="B26" s="49"/>
      <c r="C26" s="52"/>
      <c r="D26" s="13" t="s">
        <v>137</v>
      </c>
      <c r="E26" s="6">
        <v>23.02</v>
      </c>
    </row>
    <row r="27" spans="1:5" ht="35.25" customHeight="1" thickBot="1" x14ac:dyDescent="0.3">
      <c r="A27" s="13" t="s">
        <v>115</v>
      </c>
      <c r="B27" s="49"/>
      <c r="C27" s="52"/>
      <c r="D27" s="7" t="s">
        <v>136</v>
      </c>
      <c r="E27" s="6">
        <v>81.93</v>
      </c>
    </row>
    <row r="28" spans="1:5" ht="27.75" customHeight="1" thickBot="1" x14ac:dyDescent="0.3">
      <c r="A28" s="13" t="s">
        <v>115</v>
      </c>
      <c r="B28" s="49"/>
      <c r="C28" s="52"/>
      <c r="D28" s="13" t="s">
        <v>135</v>
      </c>
      <c r="E28" s="6">
        <v>15.38</v>
      </c>
    </row>
    <row r="29" spans="1:5" ht="27.75" customHeight="1" thickBot="1" x14ac:dyDescent="0.3">
      <c r="A29" s="13" t="s">
        <v>115</v>
      </c>
      <c r="B29" s="50"/>
      <c r="C29" s="53"/>
      <c r="D29" s="13" t="s">
        <v>134</v>
      </c>
      <c r="E29" s="6">
        <v>51.1</v>
      </c>
    </row>
    <row r="30" spans="1:5" ht="27.75" customHeight="1" thickBot="1" x14ac:dyDescent="0.3">
      <c r="A30" s="56" t="s">
        <v>373</v>
      </c>
      <c r="B30" s="57"/>
      <c r="C30" s="57"/>
      <c r="D30" s="58"/>
      <c r="E30" s="17">
        <f>SUM(E16:E29)</f>
        <v>297.33000000000004</v>
      </c>
    </row>
    <row r="31" spans="1:5" ht="27.75" customHeight="1" thickBot="1" x14ac:dyDescent="0.3">
      <c r="A31" s="13" t="s">
        <v>115</v>
      </c>
      <c r="B31" s="48">
        <v>4</v>
      </c>
      <c r="C31" s="51" t="s">
        <v>411</v>
      </c>
      <c r="D31" s="7" t="s">
        <v>133</v>
      </c>
      <c r="E31" s="6">
        <v>1.3</v>
      </c>
    </row>
    <row r="32" spans="1:5" ht="27.75" customHeight="1" thickBot="1" x14ac:dyDescent="0.3">
      <c r="A32" s="13" t="s">
        <v>115</v>
      </c>
      <c r="B32" s="49"/>
      <c r="C32" s="52"/>
      <c r="D32" s="13" t="s">
        <v>132</v>
      </c>
      <c r="E32" s="6">
        <v>18.84</v>
      </c>
    </row>
    <row r="33" spans="1:5" ht="27.75" customHeight="1" thickBot="1" x14ac:dyDescent="0.3">
      <c r="A33" s="13" t="s">
        <v>115</v>
      </c>
      <c r="B33" s="49"/>
      <c r="C33" s="52"/>
      <c r="D33" s="7" t="s">
        <v>131</v>
      </c>
      <c r="E33" s="6">
        <v>22.61</v>
      </c>
    </row>
    <row r="34" spans="1:5" ht="27.75" customHeight="1" thickBot="1" x14ac:dyDescent="0.3">
      <c r="A34" s="13" t="s">
        <v>115</v>
      </c>
      <c r="B34" s="49"/>
      <c r="C34" s="52"/>
      <c r="D34" s="7" t="s">
        <v>130</v>
      </c>
      <c r="E34" s="6">
        <v>7.99</v>
      </c>
    </row>
    <row r="35" spans="1:5" ht="27.75" customHeight="1" thickBot="1" x14ac:dyDescent="0.3">
      <c r="A35" s="13" t="s">
        <v>115</v>
      </c>
      <c r="B35" s="49"/>
      <c r="C35" s="52"/>
      <c r="D35" s="13" t="s">
        <v>129</v>
      </c>
      <c r="E35" s="6">
        <v>44.65</v>
      </c>
    </row>
    <row r="36" spans="1:5" ht="27.75" customHeight="1" thickBot="1" x14ac:dyDescent="0.3">
      <c r="A36" s="13" t="s">
        <v>115</v>
      </c>
      <c r="B36" s="49"/>
      <c r="C36" s="52"/>
      <c r="D36" s="7" t="s">
        <v>128</v>
      </c>
      <c r="E36" s="6">
        <v>50.79</v>
      </c>
    </row>
    <row r="37" spans="1:5" ht="27.75" customHeight="1" thickBot="1" x14ac:dyDescent="0.3">
      <c r="A37" s="13" t="s">
        <v>115</v>
      </c>
      <c r="B37" s="49"/>
      <c r="C37" s="52"/>
      <c r="D37" s="7" t="s">
        <v>127</v>
      </c>
      <c r="E37" s="6">
        <v>21.49</v>
      </c>
    </row>
    <row r="38" spans="1:5" ht="27.75" customHeight="1" thickBot="1" x14ac:dyDescent="0.3">
      <c r="A38" s="13" t="s">
        <v>115</v>
      </c>
      <c r="B38" s="50"/>
      <c r="C38" s="53"/>
      <c r="D38" s="7" t="s">
        <v>126</v>
      </c>
      <c r="E38" s="6">
        <v>9.01</v>
      </c>
    </row>
    <row r="39" spans="1:5" ht="27.75" customHeight="1" thickBot="1" x14ac:dyDescent="0.3">
      <c r="A39" s="56" t="s">
        <v>373</v>
      </c>
      <c r="B39" s="57"/>
      <c r="C39" s="57"/>
      <c r="D39" s="58"/>
      <c r="E39" s="17">
        <f>SUM(E31:E38)</f>
        <v>176.68</v>
      </c>
    </row>
    <row r="40" spans="1:5" ht="27.75" customHeight="1" thickBot="1" x14ac:dyDescent="0.3">
      <c r="A40" s="13" t="s">
        <v>115</v>
      </c>
      <c r="B40" s="48">
        <v>5</v>
      </c>
      <c r="C40" s="51" t="s">
        <v>412</v>
      </c>
      <c r="D40" s="7" t="s">
        <v>125</v>
      </c>
      <c r="E40" s="6">
        <v>4.7699999999999996</v>
      </c>
    </row>
    <row r="41" spans="1:5" ht="27.75" customHeight="1" thickBot="1" x14ac:dyDescent="0.3">
      <c r="A41" s="13" t="s">
        <v>115</v>
      </c>
      <c r="B41" s="49"/>
      <c r="C41" s="52"/>
      <c r="D41" s="13" t="s">
        <v>124</v>
      </c>
      <c r="E41" s="6">
        <v>23</v>
      </c>
    </row>
    <row r="42" spans="1:5" ht="27.75" customHeight="1" thickBot="1" x14ac:dyDescent="0.3">
      <c r="A42" s="13" t="s">
        <v>115</v>
      </c>
      <c r="B42" s="49"/>
      <c r="C42" s="52"/>
      <c r="D42" s="13" t="s">
        <v>123</v>
      </c>
      <c r="E42" s="6">
        <v>56.61</v>
      </c>
    </row>
    <row r="43" spans="1:5" ht="27.75" customHeight="1" thickBot="1" x14ac:dyDescent="0.3">
      <c r="A43" s="13" t="s">
        <v>115</v>
      </c>
      <c r="B43" s="50"/>
      <c r="C43" s="53"/>
      <c r="D43" s="7" t="s">
        <v>122</v>
      </c>
      <c r="E43" s="6">
        <v>2.29</v>
      </c>
    </row>
    <row r="44" spans="1:5" ht="27.75" customHeight="1" thickBot="1" x14ac:dyDescent="0.3">
      <c r="A44" s="56" t="s">
        <v>373</v>
      </c>
      <c r="B44" s="57"/>
      <c r="C44" s="57"/>
      <c r="D44" s="58"/>
      <c r="E44" s="17">
        <f>SUM(E40:E43)</f>
        <v>86.67</v>
      </c>
    </row>
    <row r="45" spans="1:5" ht="27.75" customHeight="1" thickBot="1" x14ac:dyDescent="0.3">
      <c r="A45" s="13" t="s">
        <v>115</v>
      </c>
      <c r="B45" s="48">
        <v>6</v>
      </c>
      <c r="C45" s="51" t="s">
        <v>413</v>
      </c>
      <c r="D45" s="13" t="s">
        <v>121</v>
      </c>
      <c r="E45" s="6">
        <v>40.799999999999997</v>
      </c>
    </row>
    <row r="46" spans="1:5" ht="27.75" customHeight="1" thickBot="1" x14ac:dyDescent="0.3">
      <c r="A46" s="13" t="s">
        <v>115</v>
      </c>
      <c r="B46" s="50"/>
      <c r="C46" s="53"/>
      <c r="D46" s="13" t="s">
        <v>120</v>
      </c>
      <c r="E46" s="6">
        <v>32.53</v>
      </c>
    </row>
    <row r="47" spans="1:5" ht="27.75" customHeight="1" thickBot="1" x14ac:dyDescent="0.3">
      <c r="A47" s="56" t="s">
        <v>373</v>
      </c>
      <c r="B47" s="57"/>
      <c r="C47" s="57"/>
      <c r="D47" s="58"/>
      <c r="E47" s="17">
        <f>SUM(E45:E46)</f>
        <v>73.33</v>
      </c>
    </row>
    <row r="48" spans="1:5" ht="27.75" customHeight="1" thickBot="1" x14ac:dyDescent="0.3">
      <c r="A48" s="13" t="s">
        <v>115</v>
      </c>
      <c r="B48" s="48">
        <v>7</v>
      </c>
      <c r="C48" s="51" t="s">
        <v>414</v>
      </c>
      <c r="D48" s="13" t="s">
        <v>119</v>
      </c>
      <c r="E48" s="6">
        <v>28</v>
      </c>
    </row>
    <row r="49" spans="1:13" ht="27.75" customHeight="1" thickBot="1" x14ac:dyDescent="0.3">
      <c r="A49" s="13" t="s">
        <v>115</v>
      </c>
      <c r="B49" s="50"/>
      <c r="C49" s="53"/>
      <c r="D49" s="13" t="s">
        <v>118</v>
      </c>
      <c r="E49" s="6">
        <v>17.3</v>
      </c>
    </row>
    <row r="50" spans="1:13" ht="27.75" customHeight="1" thickBot="1" x14ac:dyDescent="0.3">
      <c r="A50" s="56" t="s">
        <v>373</v>
      </c>
      <c r="B50" s="57"/>
      <c r="C50" s="57"/>
      <c r="D50" s="58"/>
      <c r="E50" s="17">
        <f>SUM(E48:E49)</f>
        <v>45.3</v>
      </c>
    </row>
    <row r="51" spans="1:13" ht="27.75" customHeight="1" thickBot="1" x14ac:dyDescent="0.3">
      <c r="A51" s="13" t="s">
        <v>115</v>
      </c>
      <c r="B51" s="28">
        <v>8</v>
      </c>
      <c r="C51" s="29" t="s">
        <v>415</v>
      </c>
      <c r="D51" s="13" t="s">
        <v>116</v>
      </c>
      <c r="E51" s="6" t="s">
        <v>116</v>
      </c>
    </row>
    <row r="52" spans="1:13" ht="27.75" customHeight="1" thickBot="1" x14ac:dyDescent="0.3">
      <c r="A52" s="56" t="s">
        <v>373</v>
      </c>
      <c r="B52" s="57"/>
      <c r="C52" s="57"/>
      <c r="D52" s="58"/>
      <c r="E52" s="17">
        <f>SUM(E51)</f>
        <v>0</v>
      </c>
    </row>
    <row r="53" spans="1:13" ht="27.75" customHeight="1" thickBot="1" x14ac:dyDescent="0.3">
      <c r="A53" s="13" t="s">
        <v>115</v>
      </c>
      <c r="B53" s="28">
        <v>9</v>
      </c>
      <c r="C53" s="29" t="s">
        <v>416</v>
      </c>
      <c r="D53" s="13" t="s">
        <v>117</v>
      </c>
      <c r="E53" s="6">
        <v>14.2</v>
      </c>
    </row>
    <row r="54" spans="1:13" ht="27.75" customHeight="1" thickBot="1" x14ac:dyDescent="0.3">
      <c r="A54" s="56" t="s">
        <v>373</v>
      </c>
      <c r="B54" s="57"/>
      <c r="C54" s="57"/>
      <c r="D54" s="58"/>
      <c r="E54" s="17">
        <f>SUM(E53)</f>
        <v>14.2</v>
      </c>
    </row>
    <row r="55" spans="1:13" ht="27.75" customHeight="1" thickBot="1" x14ac:dyDescent="0.3">
      <c r="A55" s="13" t="s">
        <v>115</v>
      </c>
      <c r="B55" s="28">
        <v>10</v>
      </c>
      <c r="C55" s="29" t="s">
        <v>417</v>
      </c>
      <c r="D55" s="13" t="s">
        <v>116</v>
      </c>
      <c r="E55" s="6" t="s">
        <v>116</v>
      </c>
    </row>
    <row r="56" spans="1:13" ht="27.75" customHeight="1" thickBot="1" x14ac:dyDescent="0.3">
      <c r="A56" s="56" t="s">
        <v>373</v>
      </c>
      <c r="B56" s="57"/>
      <c r="C56" s="57"/>
      <c r="D56" s="58"/>
      <c r="E56" s="17">
        <f>SUM(E55)</f>
        <v>0</v>
      </c>
    </row>
    <row r="57" spans="1:13" s="3" customFormat="1" ht="27.75" customHeight="1" thickBot="1" x14ac:dyDescent="0.3">
      <c r="A57" s="59" t="s">
        <v>380</v>
      </c>
      <c r="B57" s="59"/>
      <c r="C57" s="59"/>
      <c r="D57" s="59"/>
      <c r="E57" s="15">
        <f>SUM(E11,E15,E30,E39,E44,E47,E50,E52,E54,E56)</f>
        <v>789.40000000000009</v>
      </c>
      <c r="M57" s="25"/>
    </row>
  </sheetData>
  <mergeCells count="27">
    <mergeCell ref="A54:D54"/>
    <mergeCell ref="A56:D56"/>
    <mergeCell ref="A57:D57"/>
    <mergeCell ref="A1:E1"/>
    <mergeCell ref="A11:D11"/>
    <mergeCell ref="A15:D15"/>
    <mergeCell ref="A30:D30"/>
    <mergeCell ref="A39:D39"/>
    <mergeCell ref="A44:D44"/>
    <mergeCell ref="A47:D47"/>
    <mergeCell ref="A50:D50"/>
    <mergeCell ref="A52:D52"/>
    <mergeCell ref="C12:C14"/>
    <mergeCell ref="C4:C10"/>
    <mergeCell ref="C31:C38"/>
    <mergeCell ref="C16:C29"/>
    <mergeCell ref="C48:C49"/>
    <mergeCell ref="C45:C46"/>
    <mergeCell ref="C40:C43"/>
    <mergeCell ref="B3:C3"/>
    <mergeCell ref="B45:B46"/>
    <mergeCell ref="B40:B43"/>
    <mergeCell ref="B31:B38"/>
    <mergeCell ref="B16:B29"/>
    <mergeCell ref="B12:B14"/>
    <mergeCell ref="B4:B10"/>
    <mergeCell ref="B48:B49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49" zoomScale="70" zoomScaleNormal="70" workbookViewId="0">
      <selection activeCell="L63" sqref="L63"/>
    </sheetView>
  </sheetViews>
  <sheetFormatPr defaultColWidth="9.140625" defaultRowHeight="15" x14ac:dyDescent="0.25"/>
  <cols>
    <col min="1" max="1" width="19.85546875" style="1" customWidth="1"/>
    <col min="2" max="2" width="4.7109375" style="1" customWidth="1"/>
    <col min="3" max="3" width="17.5703125" style="1" customWidth="1"/>
    <col min="4" max="4" width="44.5703125" style="2" bestFit="1" customWidth="1"/>
    <col min="5" max="5" width="19.140625" style="1" customWidth="1"/>
    <col min="6" max="16384" width="9.140625" style="1"/>
  </cols>
  <sheetData>
    <row r="1" spans="1:5" ht="18" x14ac:dyDescent="0.25">
      <c r="A1" s="32" t="s">
        <v>369</v>
      </c>
      <c r="B1" s="32"/>
      <c r="C1" s="32"/>
      <c r="D1" s="32"/>
      <c r="E1" s="32"/>
    </row>
    <row r="2" spans="1:5" ht="15.75" thickBot="1" x14ac:dyDescent="0.3">
      <c r="A2" s="4"/>
      <c r="B2" s="4"/>
      <c r="C2" s="4"/>
      <c r="D2" s="21"/>
      <c r="E2" s="4"/>
    </row>
    <row r="3" spans="1:5" ht="32.2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6.25" customHeight="1" thickBot="1" x14ac:dyDescent="0.3">
      <c r="A4" s="13" t="s">
        <v>157</v>
      </c>
      <c r="B4" s="48">
        <v>1</v>
      </c>
      <c r="C4" s="51" t="s">
        <v>418</v>
      </c>
      <c r="D4" s="13" t="s">
        <v>203</v>
      </c>
      <c r="E4" s="6">
        <v>3.18</v>
      </c>
    </row>
    <row r="5" spans="1:5" ht="26.25" customHeight="1" thickBot="1" x14ac:dyDescent="0.3">
      <c r="A5" s="13" t="s">
        <v>157</v>
      </c>
      <c r="B5" s="49"/>
      <c r="C5" s="52"/>
      <c r="D5" s="13" t="s">
        <v>202</v>
      </c>
      <c r="E5" s="6">
        <v>4.12</v>
      </c>
    </row>
    <row r="6" spans="1:5" ht="26.25" customHeight="1" thickBot="1" x14ac:dyDescent="0.3">
      <c r="A6" s="13" t="s">
        <v>157</v>
      </c>
      <c r="B6" s="49"/>
      <c r="C6" s="52"/>
      <c r="D6" s="13" t="s">
        <v>201</v>
      </c>
      <c r="E6" s="6">
        <v>4</v>
      </c>
    </row>
    <row r="7" spans="1:5" ht="26.25" customHeight="1" thickBot="1" x14ac:dyDescent="0.3">
      <c r="A7" s="13" t="s">
        <v>157</v>
      </c>
      <c r="B7" s="49"/>
      <c r="C7" s="52"/>
      <c r="D7" s="13" t="s">
        <v>200</v>
      </c>
      <c r="E7" s="6">
        <v>9.84</v>
      </c>
    </row>
    <row r="8" spans="1:5" ht="26.25" customHeight="1" thickBot="1" x14ac:dyDescent="0.3">
      <c r="A8" s="13" t="s">
        <v>157</v>
      </c>
      <c r="B8" s="50"/>
      <c r="C8" s="53"/>
      <c r="D8" s="13" t="s">
        <v>199</v>
      </c>
      <c r="E8" s="6">
        <v>9.23</v>
      </c>
    </row>
    <row r="9" spans="1:5" ht="26.25" customHeight="1" thickBot="1" x14ac:dyDescent="0.3">
      <c r="A9" s="56" t="s">
        <v>373</v>
      </c>
      <c r="B9" s="57"/>
      <c r="C9" s="57"/>
      <c r="D9" s="58"/>
      <c r="E9" s="17">
        <f>SUM(E4:E8)</f>
        <v>30.37</v>
      </c>
    </row>
    <row r="10" spans="1:5" ht="26.25" customHeight="1" thickBot="1" x14ac:dyDescent="0.3">
      <c r="A10" s="13" t="s">
        <v>157</v>
      </c>
      <c r="B10" s="48">
        <v>2</v>
      </c>
      <c r="C10" s="51" t="s">
        <v>187</v>
      </c>
      <c r="D10" s="13" t="s">
        <v>190</v>
      </c>
      <c r="E10" s="6">
        <v>5.56</v>
      </c>
    </row>
    <row r="11" spans="1:5" ht="26.25" customHeight="1" thickBot="1" x14ac:dyDescent="0.3">
      <c r="A11" s="13" t="s">
        <v>157</v>
      </c>
      <c r="B11" s="49"/>
      <c r="C11" s="52"/>
      <c r="D11" s="13" t="s">
        <v>198</v>
      </c>
      <c r="E11" s="6">
        <v>4.01</v>
      </c>
    </row>
    <row r="12" spans="1:5" ht="26.25" customHeight="1" thickBot="1" x14ac:dyDescent="0.3">
      <c r="A12" s="13" t="s">
        <v>157</v>
      </c>
      <c r="B12" s="49"/>
      <c r="C12" s="52"/>
      <c r="D12" s="13" t="s">
        <v>197</v>
      </c>
      <c r="E12" s="6">
        <v>3.12</v>
      </c>
    </row>
    <row r="13" spans="1:5" ht="26.25" customHeight="1" thickBot="1" x14ac:dyDescent="0.3">
      <c r="A13" s="13" t="s">
        <v>157</v>
      </c>
      <c r="B13" s="49"/>
      <c r="C13" s="52"/>
      <c r="D13" s="13" t="s">
        <v>2</v>
      </c>
      <c r="E13" s="6">
        <v>4.95</v>
      </c>
    </row>
    <row r="14" spans="1:5" ht="26.25" customHeight="1" thickBot="1" x14ac:dyDescent="0.3">
      <c r="A14" s="13" t="s">
        <v>157</v>
      </c>
      <c r="B14" s="49"/>
      <c r="C14" s="52"/>
      <c r="D14" s="13" t="s">
        <v>196</v>
      </c>
      <c r="E14" s="6">
        <v>7.66</v>
      </c>
    </row>
    <row r="15" spans="1:5" ht="26.25" customHeight="1" thickBot="1" x14ac:dyDescent="0.3">
      <c r="A15" s="13" t="s">
        <v>157</v>
      </c>
      <c r="B15" s="49"/>
      <c r="C15" s="52"/>
      <c r="D15" s="13" t="s">
        <v>195</v>
      </c>
      <c r="E15" s="6">
        <v>5.35</v>
      </c>
    </row>
    <row r="16" spans="1:5" ht="26.25" customHeight="1" thickBot="1" x14ac:dyDescent="0.3">
      <c r="A16" s="13" t="s">
        <v>157</v>
      </c>
      <c r="B16" s="49"/>
      <c r="C16" s="52"/>
      <c r="D16" s="13" t="s">
        <v>194</v>
      </c>
      <c r="E16" s="6">
        <v>7.69</v>
      </c>
    </row>
    <row r="17" spans="1:5" ht="26.25" customHeight="1" thickBot="1" x14ac:dyDescent="0.3">
      <c r="A17" s="13" t="s">
        <v>157</v>
      </c>
      <c r="B17" s="49"/>
      <c r="C17" s="52"/>
      <c r="D17" s="13" t="s">
        <v>187</v>
      </c>
      <c r="E17" s="6">
        <v>9.0399999999999991</v>
      </c>
    </row>
    <row r="18" spans="1:5" ht="26.25" customHeight="1" thickBot="1" x14ac:dyDescent="0.3">
      <c r="A18" s="13" t="s">
        <v>157</v>
      </c>
      <c r="B18" s="49"/>
      <c r="C18" s="52"/>
      <c r="D18" s="13" t="s">
        <v>193</v>
      </c>
      <c r="E18" s="6">
        <v>1.19</v>
      </c>
    </row>
    <row r="19" spans="1:5" ht="26.25" customHeight="1" thickBot="1" x14ac:dyDescent="0.3">
      <c r="A19" s="13" t="s">
        <v>157</v>
      </c>
      <c r="B19" s="49"/>
      <c r="C19" s="52"/>
      <c r="D19" s="13" t="s">
        <v>192</v>
      </c>
      <c r="E19" s="6">
        <v>1.63</v>
      </c>
    </row>
    <row r="20" spans="1:5" ht="26.25" customHeight="1" thickBot="1" x14ac:dyDescent="0.3">
      <c r="A20" s="13" t="s">
        <v>157</v>
      </c>
      <c r="B20" s="49"/>
      <c r="C20" s="52"/>
      <c r="D20" s="13" t="s">
        <v>191</v>
      </c>
      <c r="E20" s="6">
        <v>0.88</v>
      </c>
    </row>
    <row r="21" spans="1:5" ht="26.25" customHeight="1" thickBot="1" x14ac:dyDescent="0.3">
      <c r="A21" s="13" t="s">
        <v>157</v>
      </c>
      <c r="B21" s="49"/>
      <c r="C21" s="52"/>
      <c r="D21" s="13" t="s">
        <v>190</v>
      </c>
      <c r="E21" s="6">
        <v>6.4</v>
      </c>
    </row>
    <row r="22" spans="1:5" ht="26.25" customHeight="1" thickBot="1" x14ac:dyDescent="0.3">
      <c r="A22" s="13" t="s">
        <v>157</v>
      </c>
      <c r="B22" s="49"/>
      <c r="C22" s="52"/>
      <c r="D22" s="13" t="s">
        <v>189</v>
      </c>
      <c r="E22" s="6">
        <v>7.34</v>
      </c>
    </row>
    <row r="23" spans="1:5" ht="26.25" customHeight="1" thickBot="1" x14ac:dyDescent="0.3">
      <c r="A23" s="13" t="s">
        <v>157</v>
      </c>
      <c r="B23" s="49"/>
      <c r="C23" s="52"/>
      <c r="D23" s="13" t="s">
        <v>188</v>
      </c>
      <c r="E23" s="6">
        <v>6.7</v>
      </c>
    </row>
    <row r="24" spans="1:5" ht="26.25" customHeight="1" thickBot="1" x14ac:dyDescent="0.3">
      <c r="A24" s="13" t="s">
        <v>157</v>
      </c>
      <c r="B24" s="50"/>
      <c r="C24" s="53"/>
      <c r="D24" s="13" t="s">
        <v>186</v>
      </c>
      <c r="E24" s="6">
        <v>3.68</v>
      </c>
    </row>
    <row r="25" spans="1:5" ht="26.25" customHeight="1" thickBot="1" x14ac:dyDescent="0.3">
      <c r="A25" s="56" t="s">
        <v>373</v>
      </c>
      <c r="B25" s="57"/>
      <c r="C25" s="57"/>
      <c r="D25" s="58"/>
      <c r="E25" s="17">
        <f>SUM(E10:E24)</f>
        <v>75.2</v>
      </c>
    </row>
    <row r="26" spans="1:5" ht="26.25" customHeight="1" thickBot="1" x14ac:dyDescent="0.3">
      <c r="A26" s="13" t="s">
        <v>157</v>
      </c>
      <c r="B26" s="48">
        <v>3</v>
      </c>
      <c r="C26" s="51" t="s">
        <v>419</v>
      </c>
      <c r="D26" s="13" t="s">
        <v>185</v>
      </c>
      <c r="E26" s="6">
        <v>4.92</v>
      </c>
    </row>
    <row r="27" spans="1:5" ht="26.25" customHeight="1" thickBot="1" x14ac:dyDescent="0.3">
      <c r="A27" s="13" t="s">
        <v>157</v>
      </c>
      <c r="B27" s="49"/>
      <c r="C27" s="52"/>
      <c r="D27" s="13" t="s">
        <v>184</v>
      </c>
      <c r="E27" s="6">
        <v>12.73</v>
      </c>
    </row>
    <row r="28" spans="1:5" ht="26.25" customHeight="1" thickBot="1" x14ac:dyDescent="0.3">
      <c r="A28" s="13" t="s">
        <v>157</v>
      </c>
      <c r="B28" s="49"/>
      <c r="C28" s="52"/>
      <c r="D28" s="13" t="s">
        <v>183</v>
      </c>
      <c r="E28" s="6">
        <v>4.5199999999999996</v>
      </c>
    </row>
    <row r="29" spans="1:5" ht="26.25" customHeight="1" thickBot="1" x14ac:dyDescent="0.3">
      <c r="A29" s="13" t="s">
        <v>157</v>
      </c>
      <c r="B29" s="49"/>
      <c r="C29" s="52"/>
      <c r="D29" s="13" t="s">
        <v>182</v>
      </c>
      <c r="E29" s="6">
        <v>3.48</v>
      </c>
    </row>
    <row r="30" spans="1:5" ht="26.25" customHeight="1" thickBot="1" x14ac:dyDescent="0.3">
      <c r="A30" s="13" t="s">
        <v>157</v>
      </c>
      <c r="B30" s="49"/>
      <c r="C30" s="52"/>
      <c r="D30" s="13" t="s">
        <v>181</v>
      </c>
      <c r="E30" s="6">
        <v>4.38</v>
      </c>
    </row>
    <row r="31" spans="1:5" ht="26.25" customHeight="1" thickBot="1" x14ac:dyDescent="0.3">
      <c r="A31" s="13" t="s">
        <v>157</v>
      </c>
      <c r="B31" s="50"/>
      <c r="C31" s="53"/>
      <c r="D31" s="13" t="s">
        <v>180</v>
      </c>
      <c r="E31" s="6">
        <v>5.83</v>
      </c>
    </row>
    <row r="32" spans="1:5" ht="26.25" customHeight="1" thickBot="1" x14ac:dyDescent="0.3">
      <c r="A32" s="56" t="s">
        <v>373</v>
      </c>
      <c r="B32" s="57"/>
      <c r="C32" s="57"/>
      <c r="D32" s="58"/>
      <c r="E32" s="17">
        <f>SUM(E26:E31)</f>
        <v>35.86</v>
      </c>
    </row>
    <row r="33" spans="1:5" ht="26.25" customHeight="1" thickBot="1" x14ac:dyDescent="0.3">
      <c r="A33" s="13" t="s">
        <v>157</v>
      </c>
      <c r="B33" s="48">
        <v>4</v>
      </c>
      <c r="C33" s="51" t="s">
        <v>177</v>
      </c>
      <c r="D33" s="13" t="s">
        <v>179</v>
      </c>
      <c r="E33" s="6">
        <v>8.66</v>
      </c>
    </row>
    <row r="34" spans="1:5" ht="26.25" customHeight="1" thickBot="1" x14ac:dyDescent="0.3">
      <c r="A34" s="13" t="s">
        <v>157</v>
      </c>
      <c r="B34" s="49"/>
      <c r="C34" s="52"/>
      <c r="D34" s="13" t="s">
        <v>178</v>
      </c>
      <c r="E34" s="6">
        <v>5.36</v>
      </c>
    </row>
    <row r="35" spans="1:5" ht="26.25" customHeight="1" thickBot="1" x14ac:dyDescent="0.3">
      <c r="A35" s="13" t="s">
        <v>157</v>
      </c>
      <c r="B35" s="49"/>
      <c r="C35" s="52"/>
      <c r="D35" s="13" t="s">
        <v>177</v>
      </c>
      <c r="E35" s="6">
        <v>2.54</v>
      </c>
    </row>
    <row r="36" spans="1:5" ht="26.25" customHeight="1" thickBot="1" x14ac:dyDescent="0.3">
      <c r="A36" s="13" t="s">
        <v>157</v>
      </c>
      <c r="B36" s="50"/>
      <c r="C36" s="53"/>
      <c r="D36" s="13" t="s">
        <v>176</v>
      </c>
      <c r="E36" s="6">
        <v>7.18</v>
      </c>
    </row>
    <row r="37" spans="1:5" ht="26.25" customHeight="1" thickBot="1" x14ac:dyDescent="0.3">
      <c r="A37" s="56" t="s">
        <v>373</v>
      </c>
      <c r="B37" s="57"/>
      <c r="C37" s="57"/>
      <c r="D37" s="58"/>
      <c r="E37" s="17">
        <f>SUM(E33:E36)</f>
        <v>23.74</v>
      </c>
    </row>
    <row r="38" spans="1:5" ht="26.25" customHeight="1" thickBot="1" x14ac:dyDescent="0.3">
      <c r="A38" s="13" t="s">
        <v>157</v>
      </c>
      <c r="B38" s="48">
        <v>5</v>
      </c>
      <c r="C38" s="51" t="s">
        <v>420</v>
      </c>
      <c r="D38" s="13" t="s">
        <v>175</v>
      </c>
      <c r="E38" s="6">
        <v>1.95</v>
      </c>
    </row>
    <row r="39" spans="1:5" ht="26.25" customHeight="1" thickBot="1" x14ac:dyDescent="0.3">
      <c r="A39" s="13" t="s">
        <v>157</v>
      </c>
      <c r="B39" s="50"/>
      <c r="C39" s="53"/>
      <c r="D39" s="13" t="s">
        <v>174</v>
      </c>
      <c r="E39" s="6">
        <v>40.85</v>
      </c>
    </row>
    <row r="40" spans="1:5" ht="26.25" customHeight="1" thickBot="1" x14ac:dyDescent="0.3">
      <c r="A40" s="56" t="s">
        <v>373</v>
      </c>
      <c r="B40" s="57"/>
      <c r="C40" s="57"/>
      <c r="D40" s="58"/>
      <c r="E40" s="17">
        <f>SUM(E38:E39)</f>
        <v>42.800000000000004</v>
      </c>
    </row>
    <row r="41" spans="1:5" ht="26.25" customHeight="1" thickBot="1" x14ac:dyDescent="0.3">
      <c r="A41" s="13" t="s">
        <v>157</v>
      </c>
      <c r="B41" s="28">
        <v>6</v>
      </c>
      <c r="C41" s="29" t="s">
        <v>421</v>
      </c>
      <c r="D41" s="13" t="s">
        <v>173</v>
      </c>
      <c r="E41" s="6">
        <v>11.64</v>
      </c>
    </row>
    <row r="42" spans="1:5" ht="26.25" customHeight="1" thickBot="1" x14ac:dyDescent="0.3">
      <c r="A42" s="56" t="s">
        <v>373</v>
      </c>
      <c r="B42" s="57"/>
      <c r="C42" s="57"/>
      <c r="D42" s="58"/>
      <c r="E42" s="17">
        <f>SUM(E41)</f>
        <v>11.64</v>
      </c>
    </row>
    <row r="43" spans="1:5" ht="26.25" customHeight="1" thickBot="1" x14ac:dyDescent="0.3">
      <c r="A43" s="13" t="s">
        <v>157</v>
      </c>
      <c r="B43" s="28">
        <v>7</v>
      </c>
      <c r="C43" s="29" t="s">
        <v>422</v>
      </c>
      <c r="D43" s="13" t="s">
        <v>172</v>
      </c>
      <c r="E43" s="6">
        <v>90.21</v>
      </c>
    </row>
    <row r="44" spans="1:5" ht="26.25" customHeight="1" thickBot="1" x14ac:dyDescent="0.3">
      <c r="A44" s="56" t="s">
        <v>373</v>
      </c>
      <c r="B44" s="57"/>
      <c r="C44" s="57"/>
      <c r="D44" s="58"/>
      <c r="E44" s="17">
        <f>SUM(E43)</f>
        <v>90.21</v>
      </c>
    </row>
    <row r="45" spans="1:5" ht="26.25" customHeight="1" thickBot="1" x14ac:dyDescent="0.3">
      <c r="A45" s="13" t="s">
        <v>157</v>
      </c>
      <c r="B45" s="48">
        <v>8</v>
      </c>
      <c r="C45" s="51" t="s">
        <v>168</v>
      </c>
      <c r="D45" s="13" t="s">
        <v>171</v>
      </c>
      <c r="E45" s="6">
        <v>112.52</v>
      </c>
    </row>
    <row r="46" spans="1:5" ht="26.25" customHeight="1" thickBot="1" x14ac:dyDescent="0.3">
      <c r="A46" s="13" t="s">
        <v>157</v>
      </c>
      <c r="B46" s="49"/>
      <c r="C46" s="52"/>
      <c r="D46" s="13" t="s">
        <v>170</v>
      </c>
      <c r="E46" s="6">
        <v>62.32</v>
      </c>
    </row>
    <row r="47" spans="1:5" ht="26.25" customHeight="1" thickBot="1" x14ac:dyDescent="0.3">
      <c r="A47" s="13" t="s">
        <v>157</v>
      </c>
      <c r="B47" s="49"/>
      <c r="C47" s="52"/>
      <c r="D47" s="13" t="s">
        <v>169</v>
      </c>
      <c r="E47" s="6">
        <v>60.42</v>
      </c>
    </row>
    <row r="48" spans="1:5" ht="26.25" customHeight="1" thickBot="1" x14ac:dyDescent="0.3">
      <c r="A48" s="13" t="s">
        <v>157</v>
      </c>
      <c r="B48" s="50"/>
      <c r="C48" s="53"/>
      <c r="D48" s="13" t="s">
        <v>168</v>
      </c>
      <c r="E48" s="6">
        <v>152.47</v>
      </c>
    </row>
    <row r="49" spans="1:5" ht="26.25" customHeight="1" thickBot="1" x14ac:dyDescent="0.3">
      <c r="A49" s="56" t="s">
        <v>373</v>
      </c>
      <c r="B49" s="57"/>
      <c r="C49" s="57"/>
      <c r="D49" s="58"/>
      <c r="E49" s="17">
        <f>SUM(E45:E48)</f>
        <v>387.73</v>
      </c>
    </row>
    <row r="50" spans="1:5" ht="26.25" customHeight="1" thickBot="1" x14ac:dyDescent="0.3">
      <c r="A50" s="13" t="s">
        <v>157</v>
      </c>
      <c r="B50" s="28">
        <v>9</v>
      </c>
      <c r="C50" s="29" t="s">
        <v>423</v>
      </c>
      <c r="D50" s="13" t="s">
        <v>60</v>
      </c>
      <c r="E50" s="6">
        <v>35.71</v>
      </c>
    </row>
    <row r="51" spans="1:5" ht="26.25" customHeight="1" thickBot="1" x14ac:dyDescent="0.3">
      <c r="A51" s="56" t="s">
        <v>373</v>
      </c>
      <c r="B51" s="57"/>
      <c r="C51" s="57"/>
      <c r="D51" s="58"/>
      <c r="E51" s="17">
        <f>SUM(E50)</f>
        <v>35.71</v>
      </c>
    </row>
    <row r="52" spans="1:5" ht="26.25" customHeight="1" thickBot="1" x14ac:dyDescent="0.3">
      <c r="A52" s="13" t="s">
        <v>157</v>
      </c>
      <c r="B52" s="28">
        <v>10</v>
      </c>
      <c r="C52" s="29" t="s">
        <v>424</v>
      </c>
      <c r="D52" s="13" t="s">
        <v>167</v>
      </c>
      <c r="E52" s="6">
        <v>55</v>
      </c>
    </row>
    <row r="53" spans="1:5" ht="26.25" customHeight="1" thickBot="1" x14ac:dyDescent="0.3">
      <c r="A53" s="56" t="s">
        <v>373</v>
      </c>
      <c r="B53" s="57"/>
      <c r="C53" s="57"/>
      <c r="D53" s="58"/>
      <c r="E53" s="17">
        <f>SUM(E52)</f>
        <v>55</v>
      </c>
    </row>
    <row r="54" spans="1:5" ht="26.25" customHeight="1" thickBot="1" x14ac:dyDescent="0.3">
      <c r="A54" s="13" t="s">
        <v>157</v>
      </c>
      <c r="B54" s="28">
        <v>11</v>
      </c>
      <c r="C54" s="29" t="s">
        <v>166</v>
      </c>
      <c r="D54" s="13" t="s">
        <v>166</v>
      </c>
      <c r="E54" s="6">
        <v>54.06</v>
      </c>
    </row>
    <row r="55" spans="1:5" ht="26.25" customHeight="1" thickBot="1" x14ac:dyDescent="0.3">
      <c r="A55" s="56" t="s">
        <v>373</v>
      </c>
      <c r="B55" s="57"/>
      <c r="C55" s="57"/>
      <c r="D55" s="58"/>
      <c r="E55" s="17">
        <f>SUM(E54)</f>
        <v>54.06</v>
      </c>
    </row>
    <row r="56" spans="1:5" ht="26.25" customHeight="1" thickBot="1" x14ac:dyDescent="0.3">
      <c r="A56" s="13" t="s">
        <v>157</v>
      </c>
      <c r="B56" s="48">
        <v>12</v>
      </c>
      <c r="C56" s="51" t="s">
        <v>425</v>
      </c>
      <c r="D56" s="13" t="s">
        <v>165</v>
      </c>
      <c r="E56" s="6">
        <v>57.88</v>
      </c>
    </row>
    <row r="57" spans="1:5" ht="26.25" customHeight="1" thickBot="1" x14ac:dyDescent="0.3">
      <c r="A57" s="13" t="s">
        <v>157</v>
      </c>
      <c r="B57" s="49"/>
      <c r="C57" s="52"/>
      <c r="D57" s="13" t="s">
        <v>165</v>
      </c>
      <c r="E57" s="6">
        <v>48.36</v>
      </c>
    </row>
    <row r="58" spans="1:5" ht="26.25" customHeight="1" thickBot="1" x14ac:dyDescent="0.3">
      <c r="A58" s="13" t="s">
        <v>157</v>
      </c>
      <c r="B58" s="50"/>
      <c r="C58" s="53"/>
      <c r="D58" s="13" t="s">
        <v>164</v>
      </c>
      <c r="E58" s="6">
        <v>17.73</v>
      </c>
    </row>
    <row r="59" spans="1:5" ht="26.25" customHeight="1" thickBot="1" x14ac:dyDescent="0.3">
      <c r="A59" s="56" t="s">
        <v>373</v>
      </c>
      <c r="B59" s="57"/>
      <c r="C59" s="57"/>
      <c r="D59" s="58"/>
      <c r="E59" s="17">
        <f>SUM(E56:E58)</f>
        <v>123.97000000000001</v>
      </c>
    </row>
    <row r="60" spans="1:5" ht="26.25" customHeight="1" thickBot="1" x14ac:dyDescent="0.3">
      <c r="A60" s="13" t="s">
        <v>157</v>
      </c>
      <c r="B60" s="48">
        <v>13</v>
      </c>
      <c r="C60" s="51" t="s">
        <v>159</v>
      </c>
      <c r="D60" s="13" t="s">
        <v>159</v>
      </c>
      <c r="E60" s="6">
        <v>7.39</v>
      </c>
    </row>
    <row r="61" spans="1:5" ht="26.25" customHeight="1" thickBot="1" x14ac:dyDescent="0.3">
      <c r="A61" s="13" t="s">
        <v>157</v>
      </c>
      <c r="B61" s="49"/>
      <c r="C61" s="52"/>
      <c r="D61" s="13" t="s">
        <v>163</v>
      </c>
      <c r="E61" s="6">
        <v>34.29</v>
      </c>
    </row>
    <row r="62" spans="1:5" ht="26.25" customHeight="1" thickBot="1" x14ac:dyDescent="0.3">
      <c r="A62" s="13" t="s">
        <v>157</v>
      </c>
      <c r="B62" s="49"/>
      <c r="C62" s="52"/>
      <c r="D62" s="13" t="s">
        <v>162</v>
      </c>
      <c r="E62" s="6">
        <v>30.07</v>
      </c>
    </row>
    <row r="63" spans="1:5" ht="26.25" customHeight="1" thickBot="1" x14ac:dyDescent="0.3">
      <c r="A63" s="13" t="s">
        <v>157</v>
      </c>
      <c r="B63" s="49"/>
      <c r="C63" s="52"/>
      <c r="D63" s="7" t="s">
        <v>161</v>
      </c>
      <c r="E63" s="6">
        <v>13.91</v>
      </c>
    </row>
    <row r="64" spans="1:5" ht="26.25" customHeight="1" thickBot="1" x14ac:dyDescent="0.3">
      <c r="A64" s="13" t="s">
        <v>157</v>
      </c>
      <c r="B64" s="49"/>
      <c r="C64" s="52"/>
      <c r="D64" s="13" t="s">
        <v>160</v>
      </c>
      <c r="E64" s="6">
        <v>28.47</v>
      </c>
    </row>
    <row r="65" spans="1:5" ht="26.25" customHeight="1" thickBot="1" x14ac:dyDescent="0.3">
      <c r="A65" s="13" t="s">
        <v>157</v>
      </c>
      <c r="B65" s="50"/>
      <c r="C65" s="53"/>
      <c r="D65" s="13" t="s">
        <v>158</v>
      </c>
      <c r="E65" s="6">
        <v>13.1</v>
      </c>
    </row>
    <row r="66" spans="1:5" ht="26.25" customHeight="1" thickBot="1" x14ac:dyDescent="0.3">
      <c r="A66" s="56" t="s">
        <v>373</v>
      </c>
      <c r="B66" s="57"/>
      <c r="C66" s="57"/>
      <c r="D66" s="58"/>
      <c r="E66" s="17">
        <f>SUM(E60:E65)</f>
        <v>127.22999999999999</v>
      </c>
    </row>
    <row r="67" spans="1:5" s="3" customFormat="1" ht="26.25" customHeight="1" thickBot="1" x14ac:dyDescent="0.3">
      <c r="A67" s="38" t="s">
        <v>382</v>
      </c>
      <c r="B67" s="38"/>
      <c r="C67" s="38"/>
      <c r="D67" s="38"/>
      <c r="E67" s="15">
        <f>SUM(E9,E25,E32,E37,E40,E42,E44,E49,E51,E53,E55,E59,E66)</f>
        <v>1093.52</v>
      </c>
    </row>
  </sheetData>
  <mergeCells count="32">
    <mergeCell ref="A67:D67"/>
    <mergeCell ref="A1:E1"/>
    <mergeCell ref="A9:D9"/>
    <mergeCell ref="A59:D59"/>
    <mergeCell ref="A55:D55"/>
    <mergeCell ref="A53:D53"/>
    <mergeCell ref="A51:D51"/>
    <mergeCell ref="A49:D49"/>
    <mergeCell ref="A44:D44"/>
    <mergeCell ref="A42:D42"/>
    <mergeCell ref="A40:D40"/>
    <mergeCell ref="A37:D37"/>
    <mergeCell ref="A32:D32"/>
    <mergeCell ref="A25:D25"/>
    <mergeCell ref="A66:D66"/>
    <mergeCell ref="C60:C65"/>
    <mergeCell ref="C56:C58"/>
    <mergeCell ref="C45:C48"/>
    <mergeCell ref="C38:C39"/>
    <mergeCell ref="C33:C36"/>
    <mergeCell ref="C26:C31"/>
    <mergeCell ref="C10:C24"/>
    <mergeCell ref="C4:C8"/>
    <mergeCell ref="B3:C3"/>
    <mergeCell ref="B26:B31"/>
    <mergeCell ref="B10:B24"/>
    <mergeCell ref="B4:B8"/>
    <mergeCell ref="B45:B48"/>
    <mergeCell ref="B38:B39"/>
    <mergeCell ref="B33:B36"/>
    <mergeCell ref="B60:B65"/>
    <mergeCell ref="B56:B58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zoomScale="70" zoomScaleNormal="70" workbookViewId="0">
      <selection activeCell="J28" sqref="J28"/>
    </sheetView>
  </sheetViews>
  <sheetFormatPr defaultColWidth="9.140625" defaultRowHeight="15" x14ac:dyDescent="0.25"/>
  <cols>
    <col min="1" max="1" width="19.85546875" style="1" customWidth="1"/>
    <col min="2" max="2" width="5.7109375" style="1" customWidth="1"/>
    <col min="3" max="3" width="18.85546875" style="1" customWidth="1"/>
    <col min="4" max="4" width="38.140625" style="2" customWidth="1"/>
    <col min="5" max="5" width="20.140625" style="1" customWidth="1"/>
    <col min="6" max="16384" width="9.140625" style="1"/>
  </cols>
  <sheetData>
    <row r="1" spans="1:5" ht="27.75" customHeight="1" x14ac:dyDescent="0.25">
      <c r="A1" s="32" t="s">
        <v>369</v>
      </c>
      <c r="B1" s="32"/>
      <c r="C1" s="32"/>
      <c r="D1" s="32"/>
      <c r="E1" s="32"/>
    </row>
    <row r="2" spans="1:5" ht="15.75" thickBot="1" x14ac:dyDescent="0.3"/>
    <row r="3" spans="1:5" ht="37.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6.25" customHeight="1" thickBot="1" x14ac:dyDescent="0.3">
      <c r="A4" s="13" t="s">
        <v>204</v>
      </c>
      <c r="B4" s="48">
        <v>1</v>
      </c>
      <c r="C4" s="42" t="s">
        <v>448</v>
      </c>
      <c r="D4" s="13" t="s">
        <v>217</v>
      </c>
      <c r="E4" s="6">
        <v>4.83</v>
      </c>
    </row>
    <row r="5" spans="1:5" ht="26.25" customHeight="1" thickBot="1" x14ac:dyDescent="0.3">
      <c r="A5" s="13" t="s">
        <v>204</v>
      </c>
      <c r="B5" s="49"/>
      <c r="C5" s="43"/>
      <c r="D5" s="13" t="s">
        <v>216</v>
      </c>
      <c r="E5" s="6">
        <v>6.04</v>
      </c>
    </row>
    <row r="6" spans="1:5" ht="26.25" customHeight="1" thickBot="1" x14ac:dyDescent="0.3">
      <c r="A6" s="13" t="s">
        <v>204</v>
      </c>
      <c r="B6" s="49"/>
      <c r="C6" s="43"/>
      <c r="D6" s="13" t="s">
        <v>215</v>
      </c>
      <c r="E6" s="6">
        <v>0.49</v>
      </c>
    </row>
    <row r="7" spans="1:5" ht="26.25" customHeight="1" thickBot="1" x14ac:dyDescent="0.3">
      <c r="A7" s="13" t="s">
        <v>204</v>
      </c>
      <c r="B7" s="49"/>
      <c r="C7" s="43"/>
      <c r="D7" s="13" t="s">
        <v>214</v>
      </c>
      <c r="E7" s="6">
        <v>7.33</v>
      </c>
    </row>
    <row r="8" spans="1:5" ht="26.25" customHeight="1" thickBot="1" x14ac:dyDescent="0.3">
      <c r="A8" s="13" t="s">
        <v>204</v>
      </c>
      <c r="B8" s="49"/>
      <c r="C8" s="43"/>
      <c r="D8" s="13" t="s">
        <v>213</v>
      </c>
      <c r="E8" s="6">
        <v>8.69</v>
      </c>
    </row>
    <row r="9" spans="1:5" ht="26.25" customHeight="1" thickBot="1" x14ac:dyDescent="0.3">
      <c r="A9" s="13" t="s">
        <v>204</v>
      </c>
      <c r="B9" s="49"/>
      <c r="C9" s="43"/>
      <c r="D9" s="13" t="s">
        <v>212</v>
      </c>
      <c r="E9" s="6">
        <v>10.44</v>
      </c>
    </row>
    <row r="10" spans="1:5" ht="26.25" customHeight="1" thickBot="1" x14ac:dyDescent="0.3">
      <c r="A10" s="13" t="s">
        <v>204</v>
      </c>
      <c r="B10" s="49"/>
      <c r="C10" s="43"/>
      <c r="D10" s="13" t="s">
        <v>211</v>
      </c>
      <c r="E10" s="6">
        <v>18.55</v>
      </c>
    </row>
    <row r="11" spans="1:5" ht="26.25" customHeight="1" thickBot="1" x14ac:dyDescent="0.3">
      <c r="A11" s="13" t="s">
        <v>204</v>
      </c>
      <c r="B11" s="49"/>
      <c r="C11" s="43"/>
      <c r="D11" s="13" t="s">
        <v>210</v>
      </c>
      <c r="E11" s="6">
        <v>18.75</v>
      </c>
    </row>
    <row r="12" spans="1:5" ht="26.25" customHeight="1" thickBot="1" x14ac:dyDescent="0.3">
      <c r="A12" s="13" t="s">
        <v>204</v>
      </c>
      <c r="B12" s="49"/>
      <c r="C12" s="43"/>
      <c r="D12" s="13" t="s">
        <v>209</v>
      </c>
      <c r="E12" s="6">
        <v>24.35</v>
      </c>
    </row>
    <row r="13" spans="1:5" ht="26.25" customHeight="1" thickBot="1" x14ac:dyDescent="0.3">
      <c r="A13" s="13" t="s">
        <v>204</v>
      </c>
      <c r="B13" s="50"/>
      <c r="C13" s="44"/>
      <c r="D13" s="13" t="s">
        <v>182</v>
      </c>
      <c r="E13" s="6">
        <v>59.72</v>
      </c>
    </row>
    <row r="14" spans="1:5" ht="26.25" customHeight="1" thickBot="1" x14ac:dyDescent="0.3">
      <c r="A14" s="55" t="s">
        <v>373</v>
      </c>
      <c r="B14" s="55"/>
      <c r="C14" s="55"/>
      <c r="D14" s="55"/>
      <c r="E14" s="19">
        <f>SUM(E4:E13)</f>
        <v>159.19</v>
      </c>
    </row>
    <row r="15" spans="1:5" ht="26.25" customHeight="1" thickBot="1" x14ac:dyDescent="0.3">
      <c r="A15" s="13" t="s">
        <v>204</v>
      </c>
      <c r="B15" s="28">
        <v>2</v>
      </c>
      <c r="C15" s="61" t="s">
        <v>208</v>
      </c>
      <c r="D15" s="13" t="s">
        <v>208</v>
      </c>
      <c r="E15" s="6">
        <v>136.54</v>
      </c>
    </row>
    <row r="16" spans="1:5" ht="26.25" customHeight="1" thickBot="1" x14ac:dyDescent="0.3">
      <c r="A16" s="55" t="s">
        <v>373</v>
      </c>
      <c r="B16" s="55"/>
      <c r="C16" s="55"/>
      <c r="D16" s="55"/>
      <c r="E16" s="19">
        <f>SUM(E15)</f>
        <v>136.54</v>
      </c>
    </row>
    <row r="17" spans="1:5" ht="26.25" customHeight="1" thickBot="1" x14ac:dyDescent="0.3">
      <c r="A17" s="13" t="s">
        <v>204</v>
      </c>
      <c r="B17" s="28">
        <v>3</v>
      </c>
      <c r="C17" s="16" t="s">
        <v>207</v>
      </c>
      <c r="D17" s="13" t="s">
        <v>207</v>
      </c>
      <c r="E17" s="6">
        <v>16.86</v>
      </c>
    </row>
    <row r="18" spans="1:5" ht="26.25" customHeight="1" thickBot="1" x14ac:dyDescent="0.3">
      <c r="A18" s="55" t="s">
        <v>373</v>
      </c>
      <c r="B18" s="55"/>
      <c r="C18" s="55"/>
      <c r="D18" s="55"/>
      <c r="E18" s="19">
        <f>SUM(E17)</f>
        <v>16.86</v>
      </c>
    </row>
    <row r="19" spans="1:5" ht="26.25" customHeight="1" thickBot="1" x14ac:dyDescent="0.3">
      <c r="A19" s="13" t="s">
        <v>204</v>
      </c>
      <c r="B19" s="48">
        <v>4</v>
      </c>
      <c r="C19" s="42" t="s">
        <v>449</v>
      </c>
      <c r="D19" s="13" t="s">
        <v>206</v>
      </c>
      <c r="E19" s="6">
        <v>29.4</v>
      </c>
    </row>
    <row r="20" spans="1:5" ht="26.25" customHeight="1" thickBot="1" x14ac:dyDescent="0.3">
      <c r="A20" s="13" t="s">
        <v>204</v>
      </c>
      <c r="B20" s="50"/>
      <c r="C20" s="44"/>
      <c r="D20" s="13" t="s">
        <v>205</v>
      </c>
      <c r="E20" s="6">
        <v>18.510000000000002</v>
      </c>
    </row>
    <row r="21" spans="1:5" ht="26.25" customHeight="1" thickBot="1" x14ac:dyDescent="0.3">
      <c r="A21" s="55" t="s">
        <v>373</v>
      </c>
      <c r="B21" s="55"/>
      <c r="C21" s="55"/>
      <c r="D21" s="55"/>
      <c r="E21" s="19">
        <f>SUM(E19:E20)</f>
        <v>47.91</v>
      </c>
    </row>
    <row r="22" spans="1:5" ht="26.25" customHeight="1" thickBot="1" x14ac:dyDescent="0.3">
      <c r="A22" s="13" t="s">
        <v>204</v>
      </c>
      <c r="B22" s="28">
        <v>5</v>
      </c>
      <c r="C22" s="16" t="s">
        <v>450</v>
      </c>
      <c r="D22" s="13" t="s">
        <v>116</v>
      </c>
      <c r="E22" s="6" t="s">
        <v>116</v>
      </c>
    </row>
    <row r="23" spans="1:5" ht="26.25" customHeight="1" thickBot="1" x14ac:dyDescent="0.3">
      <c r="A23" s="55" t="s">
        <v>373</v>
      </c>
      <c r="B23" s="55"/>
      <c r="C23" s="55"/>
      <c r="D23" s="55"/>
      <c r="E23" s="19">
        <f>SUM(E22)</f>
        <v>0</v>
      </c>
    </row>
    <row r="24" spans="1:5" ht="26.25" customHeight="1" thickBot="1" x14ac:dyDescent="0.3">
      <c r="A24" s="13" t="s">
        <v>204</v>
      </c>
      <c r="B24" s="28">
        <v>6</v>
      </c>
      <c r="C24" s="16" t="s">
        <v>451</v>
      </c>
      <c r="D24" s="13" t="s">
        <v>116</v>
      </c>
      <c r="E24" s="6" t="s">
        <v>116</v>
      </c>
    </row>
    <row r="25" spans="1:5" ht="26.25" customHeight="1" thickBot="1" x14ac:dyDescent="0.3">
      <c r="A25" s="55" t="s">
        <v>373</v>
      </c>
      <c r="B25" s="55"/>
      <c r="C25" s="55"/>
      <c r="D25" s="55"/>
      <c r="E25" s="19">
        <f>SUM(E24)</f>
        <v>0</v>
      </c>
    </row>
    <row r="26" spans="1:5" ht="26.25" customHeight="1" thickBot="1" x14ac:dyDescent="0.3">
      <c r="A26" s="13" t="s">
        <v>204</v>
      </c>
      <c r="B26" s="28">
        <v>7</v>
      </c>
      <c r="C26" s="16" t="s">
        <v>452</v>
      </c>
      <c r="D26" s="13" t="s">
        <v>116</v>
      </c>
      <c r="E26" s="6" t="s">
        <v>116</v>
      </c>
    </row>
    <row r="27" spans="1:5" ht="26.25" customHeight="1" thickBot="1" x14ac:dyDescent="0.3">
      <c r="A27" s="55" t="s">
        <v>373</v>
      </c>
      <c r="B27" s="55"/>
      <c r="C27" s="55"/>
      <c r="D27" s="55"/>
      <c r="E27" s="19">
        <f>SUM(E22:E26)</f>
        <v>0</v>
      </c>
    </row>
    <row r="28" spans="1:5" ht="26.25" customHeight="1" thickBot="1" x14ac:dyDescent="0.3">
      <c r="A28" s="13" t="s">
        <v>204</v>
      </c>
      <c r="B28" s="28">
        <v>8</v>
      </c>
      <c r="C28" s="16" t="s">
        <v>453</v>
      </c>
      <c r="D28" s="13" t="s">
        <v>116</v>
      </c>
      <c r="E28" s="6" t="s">
        <v>116</v>
      </c>
    </row>
    <row r="29" spans="1:5" ht="26.25" customHeight="1" thickBot="1" x14ac:dyDescent="0.3">
      <c r="A29" s="55" t="s">
        <v>373</v>
      </c>
      <c r="B29" s="55"/>
      <c r="C29" s="55"/>
      <c r="D29" s="55"/>
      <c r="E29" s="19">
        <f>SUM(E28)</f>
        <v>0</v>
      </c>
    </row>
    <row r="30" spans="1:5" s="3" customFormat="1" ht="26.25" customHeight="1" thickBot="1" x14ac:dyDescent="0.3">
      <c r="A30" s="38" t="s">
        <v>383</v>
      </c>
      <c r="B30" s="38"/>
      <c r="C30" s="38"/>
      <c r="D30" s="38"/>
      <c r="E30" s="15">
        <f>SUM(E14,E16,E18,E21,E23,E25,E27,E29)</f>
        <v>360.5</v>
      </c>
    </row>
  </sheetData>
  <mergeCells count="15">
    <mergeCell ref="A25:D25"/>
    <mergeCell ref="A27:D27"/>
    <mergeCell ref="A30:D30"/>
    <mergeCell ref="A29:D29"/>
    <mergeCell ref="A1:E1"/>
    <mergeCell ref="A14:D14"/>
    <mergeCell ref="A16:D16"/>
    <mergeCell ref="A18:D18"/>
    <mergeCell ref="A21:D21"/>
    <mergeCell ref="A23:D23"/>
    <mergeCell ref="C19:C20"/>
    <mergeCell ref="C4:C13"/>
    <mergeCell ref="B3:C3"/>
    <mergeCell ref="B19:B20"/>
    <mergeCell ref="B4:B13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76" zoomScale="70" zoomScaleNormal="70" workbookViewId="0">
      <selection activeCell="D98" sqref="D98"/>
    </sheetView>
  </sheetViews>
  <sheetFormatPr defaultColWidth="9.140625" defaultRowHeight="15" x14ac:dyDescent="0.25"/>
  <cols>
    <col min="1" max="1" width="19.85546875" style="4" customWidth="1"/>
    <col min="2" max="2" width="4.5703125" style="4" customWidth="1"/>
    <col min="3" max="3" width="20" style="4" customWidth="1"/>
    <col min="4" max="4" width="30.85546875" style="21" customWidth="1"/>
    <col min="5" max="5" width="18.5703125" style="4" customWidth="1"/>
    <col min="6" max="16384" width="9.140625" style="4"/>
  </cols>
  <sheetData>
    <row r="1" spans="1:5" ht="25.5" customHeight="1" x14ac:dyDescent="0.25">
      <c r="A1" s="32" t="s">
        <v>369</v>
      </c>
      <c r="B1" s="32"/>
      <c r="C1" s="32"/>
      <c r="D1" s="32"/>
      <c r="E1" s="32"/>
    </row>
    <row r="2" spans="1:5" ht="15.75" thickBot="1" x14ac:dyDescent="0.3"/>
    <row r="3" spans="1:5" ht="37.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5.5" customHeight="1" thickBot="1" x14ac:dyDescent="0.3">
      <c r="A4" s="13" t="s">
        <v>218</v>
      </c>
      <c r="B4" s="48">
        <v>1</v>
      </c>
      <c r="C4" s="42" t="s">
        <v>218</v>
      </c>
      <c r="D4" s="13" t="s">
        <v>273</v>
      </c>
      <c r="E4" s="6">
        <v>1.91</v>
      </c>
    </row>
    <row r="5" spans="1:5" ht="25.5" customHeight="1" thickBot="1" x14ac:dyDescent="0.3">
      <c r="A5" s="13" t="s">
        <v>218</v>
      </c>
      <c r="B5" s="49"/>
      <c r="C5" s="43"/>
      <c r="D5" s="13" t="s">
        <v>272</v>
      </c>
      <c r="E5" s="6">
        <v>3.53</v>
      </c>
    </row>
    <row r="6" spans="1:5" ht="25.5" customHeight="1" thickBot="1" x14ac:dyDescent="0.3">
      <c r="A6" s="13" t="s">
        <v>218</v>
      </c>
      <c r="B6" s="49"/>
      <c r="C6" s="43"/>
      <c r="D6" s="13" t="s">
        <v>271</v>
      </c>
      <c r="E6" s="6">
        <v>5.15</v>
      </c>
    </row>
    <row r="7" spans="1:5" ht="25.5" customHeight="1" thickBot="1" x14ac:dyDescent="0.3">
      <c r="A7" s="13" t="s">
        <v>218</v>
      </c>
      <c r="B7" s="49"/>
      <c r="C7" s="43"/>
      <c r="D7" s="13" t="s">
        <v>270</v>
      </c>
      <c r="E7" s="6">
        <v>4.6500000000000004</v>
      </c>
    </row>
    <row r="8" spans="1:5" ht="25.5" customHeight="1" thickBot="1" x14ac:dyDescent="0.3">
      <c r="A8" s="13" t="s">
        <v>218</v>
      </c>
      <c r="B8" s="49"/>
      <c r="C8" s="43"/>
      <c r="D8" s="13" t="s">
        <v>269</v>
      </c>
      <c r="E8" s="6">
        <v>3.9</v>
      </c>
    </row>
    <row r="9" spans="1:5" ht="25.5" customHeight="1" thickBot="1" x14ac:dyDescent="0.3">
      <c r="A9" s="13" t="s">
        <v>218</v>
      </c>
      <c r="B9" s="49"/>
      <c r="C9" s="43"/>
      <c r="D9" s="13" t="s">
        <v>268</v>
      </c>
      <c r="E9" s="6">
        <v>4.1100000000000003</v>
      </c>
    </row>
    <row r="10" spans="1:5" ht="25.5" customHeight="1" thickBot="1" x14ac:dyDescent="0.3">
      <c r="A10" s="13" t="s">
        <v>218</v>
      </c>
      <c r="B10" s="49"/>
      <c r="C10" s="43"/>
      <c r="D10" s="13" t="s">
        <v>214</v>
      </c>
      <c r="E10" s="6">
        <v>13.78</v>
      </c>
    </row>
    <row r="11" spans="1:5" ht="25.5" customHeight="1" thickBot="1" x14ac:dyDescent="0.3">
      <c r="A11" s="13" t="s">
        <v>218</v>
      </c>
      <c r="B11" s="50"/>
      <c r="C11" s="44"/>
      <c r="D11" s="13" t="s">
        <v>267</v>
      </c>
      <c r="E11" s="6">
        <v>15.48</v>
      </c>
    </row>
    <row r="12" spans="1:5" ht="25.5" customHeight="1" thickBot="1" x14ac:dyDescent="0.3">
      <c r="A12" s="55" t="s">
        <v>373</v>
      </c>
      <c r="B12" s="55"/>
      <c r="C12" s="55"/>
      <c r="D12" s="55"/>
      <c r="E12" s="23">
        <f>SUM(E4:E11)</f>
        <v>52.510000000000005</v>
      </c>
    </row>
    <row r="13" spans="1:5" ht="25.5" customHeight="1" thickBot="1" x14ac:dyDescent="0.3">
      <c r="A13" s="13" t="s">
        <v>218</v>
      </c>
      <c r="B13" s="48">
        <v>2</v>
      </c>
      <c r="C13" s="42" t="s">
        <v>388</v>
      </c>
      <c r="D13" s="13" t="s">
        <v>266</v>
      </c>
      <c r="E13" s="6">
        <v>14.5</v>
      </c>
    </row>
    <row r="14" spans="1:5" ht="25.5" customHeight="1" thickBot="1" x14ac:dyDescent="0.3">
      <c r="A14" s="13" t="s">
        <v>218</v>
      </c>
      <c r="B14" s="49"/>
      <c r="C14" s="43"/>
      <c r="D14" s="13" t="s">
        <v>265</v>
      </c>
      <c r="E14" s="6">
        <v>41.3</v>
      </c>
    </row>
    <row r="15" spans="1:5" ht="25.5" customHeight="1" thickBot="1" x14ac:dyDescent="0.3">
      <c r="A15" s="13" t="s">
        <v>218</v>
      </c>
      <c r="B15" s="50"/>
      <c r="C15" s="44"/>
      <c r="D15" s="13" t="s">
        <v>264</v>
      </c>
      <c r="E15" s="6">
        <v>24.78</v>
      </c>
    </row>
    <row r="16" spans="1:5" ht="25.5" customHeight="1" thickBot="1" x14ac:dyDescent="0.3">
      <c r="A16" s="55" t="s">
        <v>373</v>
      </c>
      <c r="B16" s="55"/>
      <c r="C16" s="55"/>
      <c r="D16" s="55"/>
      <c r="E16" s="23">
        <f>SUM(E13:E15)</f>
        <v>80.58</v>
      </c>
    </row>
    <row r="17" spans="1:5" ht="25.5" customHeight="1" thickBot="1" x14ac:dyDescent="0.3">
      <c r="A17" s="13" t="s">
        <v>218</v>
      </c>
      <c r="B17" s="48">
        <v>3</v>
      </c>
      <c r="C17" s="42" t="s">
        <v>389</v>
      </c>
      <c r="D17" s="13" t="s">
        <v>263</v>
      </c>
      <c r="E17" s="6">
        <v>1.8</v>
      </c>
    </row>
    <row r="18" spans="1:5" ht="25.5" customHeight="1" thickBot="1" x14ac:dyDescent="0.3">
      <c r="A18" s="13" t="s">
        <v>218</v>
      </c>
      <c r="B18" s="49"/>
      <c r="C18" s="43"/>
      <c r="D18" s="13" t="s">
        <v>262</v>
      </c>
      <c r="E18" s="6">
        <v>4.3</v>
      </c>
    </row>
    <row r="19" spans="1:5" ht="25.5" customHeight="1" thickBot="1" x14ac:dyDescent="0.3">
      <c r="A19" s="13" t="s">
        <v>218</v>
      </c>
      <c r="B19" s="49"/>
      <c r="C19" s="43"/>
      <c r="D19" s="13" t="s">
        <v>261</v>
      </c>
      <c r="E19" s="6">
        <v>5.4</v>
      </c>
    </row>
    <row r="20" spans="1:5" ht="25.5" customHeight="1" thickBot="1" x14ac:dyDescent="0.3">
      <c r="A20" s="13" t="s">
        <v>218</v>
      </c>
      <c r="B20" s="49"/>
      <c r="C20" s="43"/>
      <c r="D20" s="13" t="s">
        <v>217</v>
      </c>
      <c r="E20" s="6">
        <v>5.8</v>
      </c>
    </row>
    <row r="21" spans="1:5" ht="25.5" customHeight="1" thickBot="1" x14ac:dyDescent="0.3">
      <c r="A21" s="13" t="s">
        <v>218</v>
      </c>
      <c r="B21" s="49"/>
      <c r="C21" s="43"/>
      <c r="D21" s="13" t="s">
        <v>260</v>
      </c>
      <c r="E21" s="6">
        <v>6.7</v>
      </c>
    </row>
    <row r="22" spans="1:5" ht="25.5" customHeight="1" thickBot="1" x14ac:dyDescent="0.3">
      <c r="A22" s="13" t="s">
        <v>218</v>
      </c>
      <c r="B22" s="49"/>
      <c r="C22" s="43"/>
      <c r="D22" s="13" t="s">
        <v>259</v>
      </c>
      <c r="E22" s="6">
        <v>7.1</v>
      </c>
    </row>
    <row r="23" spans="1:5" ht="25.5" customHeight="1" thickBot="1" x14ac:dyDescent="0.3">
      <c r="A23" s="13" t="s">
        <v>218</v>
      </c>
      <c r="B23" s="49"/>
      <c r="C23" s="43"/>
      <c r="D23" s="13" t="s">
        <v>258</v>
      </c>
      <c r="E23" s="6">
        <v>8.3000000000000007</v>
      </c>
    </row>
    <row r="24" spans="1:5" ht="25.5" customHeight="1" thickBot="1" x14ac:dyDescent="0.3">
      <c r="A24" s="13" t="s">
        <v>218</v>
      </c>
      <c r="B24" s="50"/>
      <c r="C24" s="44"/>
      <c r="D24" s="13" t="s">
        <v>257</v>
      </c>
      <c r="E24" s="6">
        <v>13.14</v>
      </c>
    </row>
    <row r="25" spans="1:5" ht="25.5" customHeight="1" thickBot="1" x14ac:dyDescent="0.3">
      <c r="A25" s="55" t="s">
        <v>373</v>
      </c>
      <c r="B25" s="55"/>
      <c r="C25" s="55"/>
      <c r="D25" s="55"/>
      <c r="E25" s="23">
        <f>SUM(E17:E24)</f>
        <v>52.540000000000006</v>
      </c>
    </row>
    <row r="26" spans="1:5" ht="25.5" customHeight="1" thickBot="1" x14ac:dyDescent="0.3">
      <c r="A26" s="13" t="s">
        <v>218</v>
      </c>
      <c r="B26" s="33">
        <v>4</v>
      </c>
      <c r="C26" s="42" t="s">
        <v>390</v>
      </c>
      <c r="D26" s="13" t="s">
        <v>256</v>
      </c>
      <c r="E26" s="6">
        <v>12.6</v>
      </c>
    </row>
    <row r="27" spans="1:5" ht="25.5" customHeight="1" thickBot="1" x14ac:dyDescent="0.3">
      <c r="A27" s="13" t="s">
        <v>218</v>
      </c>
      <c r="B27" s="35"/>
      <c r="C27" s="44"/>
      <c r="D27" s="13" t="s">
        <v>255</v>
      </c>
      <c r="E27" s="6">
        <v>16.100000000000001</v>
      </c>
    </row>
    <row r="28" spans="1:5" ht="25.5" customHeight="1" thickBot="1" x14ac:dyDescent="0.3">
      <c r="A28" s="55" t="s">
        <v>373</v>
      </c>
      <c r="B28" s="55"/>
      <c r="C28" s="55"/>
      <c r="D28" s="55"/>
      <c r="E28" s="23">
        <f>SUM(E26:E27)</f>
        <v>28.700000000000003</v>
      </c>
    </row>
    <row r="29" spans="1:5" ht="25.5" customHeight="1" thickBot="1" x14ac:dyDescent="0.3">
      <c r="A29" s="13" t="s">
        <v>218</v>
      </c>
      <c r="B29" s="28">
        <v>5</v>
      </c>
      <c r="C29" s="61" t="s">
        <v>434</v>
      </c>
      <c r="D29" s="13" t="s">
        <v>254</v>
      </c>
      <c r="E29" s="6">
        <v>7.5</v>
      </c>
    </row>
    <row r="30" spans="1:5" ht="25.5" customHeight="1" thickBot="1" x14ac:dyDescent="0.3">
      <c r="A30" s="55" t="s">
        <v>373</v>
      </c>
      <c r="B30" s="55"/>
      <c r="C30" s="55"/>
      <c r="D30" s="55"/>
      <c r="E30" s="23">
        <f>SUM(E29)</f>
        <v>7.5</v>
      </c>
    </row>
    <row r="31" spans="1:5" ht="25.5" customHeight="1" thickBot="1" x14ac:dyDescent="0.3">
      <c r="A31" s="13" t="s">
        <v>218</v>
      </c>
      <c r="B31" s="48">
        <v>6</v>
      </c>
      <c r="C31" s="42" t="s">
        <v>435</v>
      </c>
      <c r="D31" s="13" t="s">
        <v>253</v>
      </c>
      <c r="E31" s="6">
        <v>15.9</v>
      </c>
    </row>
    <row r="32" spans="1:5" ht="25.5" customHeight="1" thickBot="1" x14ac:dyDescent="0.3">
      <c r="A32" s="13" t="s">
        <v>218</v>
      </c>
      <c r="B32" s="49"/>
      <c r="C32" s="43"/>
      <c r="D32" s="13" t="s">
        <v>252</v>
      </c>
      <c r="E32" s="6">
        <v>22.97</v>
      </c>
    </row>
    <row r="33" spans="1:5" ht="25.5" customHeight="1" thickBot="1" x14ac:dyDescent="0.3">
      <c r="A33" s="13" t="s">
        <v>218</v>
      </c>
      <c r="B33" s="50"/>
      <c r="C33" s="44"/>
      <c r="D33" s="13" t="s">
        <v>251</v>
      </c>
      <c r="E33" s="6">
        <v>26</v>
      </c>
    </row>
    <row r="34" spans="1:5" ht="25.5" customHeight="1" thickBot="1" x14ac:dyDescent="0.3">
      <c r="A34" s="55" t="s">
        <v>373</v>
      </c>
      <c r="B34" s="55"/>
      <c r="C34" s="55"/>
      <c r="D34" s="55"/>
      <c r="E34" s="23">
        <f>SUM(E31:E33)</f>
        <v>64.87</v>
      </c>
    </row>
    <row r="35" spans="1:5" ht="25.5" customHeight="1" thickBot="1" x14ac:dyDescent="0.3">
      <c r="A35" s="13" t="s">
        <v>218</v>
      </c>
      <c r="B35" s="30">
        <v>7</v>
      </c>
      <c r="C35" s="61" t="s">
        <v>250</v>
      </c>
      <c r="D35" s="13" t="s">
        <v>250</v>
      </c>
      <c r="E35" s="6">
        <v>26.8</v>
      </c>
    </row>
    <row r="36" spans="1:5" ht="25.5" customHeight="1" thickBot="1" x14ac:dyDescent="0.3">
      <c r="A36" s="55" t="s">
        <v>373</v>
      </c>
      <c r="B36" s="55"/>
      <c r="C36" s="55"/>
      <c r="D36" s="55"/>
      <c r="E36" s="23">
        <f>SUM(E35)</f>
        <v>26.8</v>
      </c>
    </row>
    <row r="37" spans="1:5" ht="25.5" customHeight="1" thickBot="1" x14ac:dyDescent="0.3">
      <c r="A37" s="13" t="s">
        <v>218</v>
      </c>
      <c r="B37" s="48">
        <v>8</v>
      </c>
      <c r="C37" s="42" t="s">
        <v>248</v>
      </c>
      <c r="D37" s="13" t="s">
        <v>249</v>
      </c>
      <c r="E37" s="6">
        <v>2.93</v>
      </c>
    </row>
    <row r="38" spans="1:5" ht="25.5" customHeight="1" thickBot="1" x14ac:dyDescent="0.3">
      <c r="A38" s="13" t="s">
        <v>218</v>
      </c>
      <c r="B38" s="49"/>
      <c r="C38" s="43"/>
      <c r="D38" s="13" t="s">
        <v>248</v>
      </c>
      <c r="E38" s="6">
        <v>9.3000000000000007</v>
      </c>
    </row>
    <row r="39" spans="1:5" ht="25.5" customHeight="1" thickBot="1" x14ac:dyDescent="0.3">
      <c r="A39" s="13" t="s">
        <v>218</v>
      </c>
      <c r="B39" s="50"/>
      <c r="C39" s="44"/>
      <c r="D39" s="13" t="s">
        <v>247</v>
      </c>
      <c r="E39" s="6">
        <v>10.4</v>
      </c>
    </row>
    <row r="40" spans="1:5" ht="25.5" customHeight="1" thickBot="1" x14ac:dyDescent="0.3">
      <c r="A40" s="55" t="s">
        <v>373</v>
      </c>
      <c r="B40" s="55"/>
      <c r="C40" s="55"/>
      <c r="D40" s="55"/>
      <c r="E40" s="23">
        <f>SUM(E37:E39)</f>
        <v>22.630000000000003</v>
      </c>
    </row>
    <row r="41" spans="1:5" ht="25.5" customHeight="1" thickBot="1" x14ac:dyDescent="0.3">
      <c r="A41" s="13" t="s">
        <v>218</v>
      </c>
      <c r="B41" s="48">
        <v>9</v>
      </c>
      <c r="C41" s="42" t="s">
        <v>245</v>
      </c>
      <c r="D41" s="13" t="s">
        <v>246</v>
      </c>
      <c r="E41" s="6">
        <v>7.4</v>
      </c>
    </row>
    <row r="42" spans="1:5" ht="25.5" customHeight="1" thickBot="1" x14ac:dyDescent="0.3">
      <c r="A42" s="13" t="s">
        <v>218</v>
      </c>
      <c r="B42" s="50"/>
      <c r="C42" s="44"/>
      <c r="D42" s="13" t="s">
        <v>245</v>
      </c>
      <c r="E42" s="6">
        <v>13.2</v>
      </c>
    </row>
    <row r="43" spans="1:5" ht="25.5" customHeight="1" thickBot="1" x14ac:dyDescent="0.3">
      <c r="A43" s="55" t="s">
        <v>373</v>
      </c>
      <c r="B43" s="55"/>
      <c r="C43" s="55"/>
      <c r="D43" s="55"/>
      <c r="E43" s="23">
        <f>SUM(E41:E42)</f>
        <v>20.6</v>
      </c>
    </row>
    <row r="44" spans="1:5" ht="25.5" customHeight="1" thickBot="1" x14ac:dyDescent="0.3">
      <c r="A44" s="13" t="s">
        <v>218</v>
      </c>
      <c r="B44" s="48">
        <v>10</v>
      </c>
      <c r="C44" s="42" t="s">
        <v>436</v>
      </c>
      <c r="D44" s="13" t="s">
        <v>244</v>
      </c>
      <c r="E44" s="6">
        <v>5.0999999999999996</v>
      </c>
    </row>
    <row r="45" spans="1:5" ht="25.5" customHeight="1" thickBot="1" x14ac:dyDescent="0.3">
      <c r="A45" s="13" t="s">
        <v>218</v>
      </c>
      <c r="B45" s="49"/>
      <c r="C45" s="43"/>
      <c r="D45" s="13" t="s">
        <v>243</v>
      </c>
      <c r="E45" s="6">
        <v>14.4</v>
      </c>
    </row>
    <row r="46" spans="1:5" ht="25.5" customHeight="1" thickBot="1" x14ac:dyDescent="0.3">
      <c r="A46" s="13" t="s">
        <v>218</v>
      </c>
      <c r="B46" s="50"/>
      <c r="C46" s="44"/>
      <c r="D46" s="13" t="s">
        <v>242</v>
      </c>
      <c r="E46" s="6">
        <v>2.0499999999999998</v>
      </c>
    </row>
    <row r="47" spans="1:5" ht="25.5" customHeight="1" thickBot="1" x14ac:dyDescent="0.3">
      <c r="A47" s="55" t="s">
        <v>373</v>
      </c>
      <c r="B47" s="55"/>
      <c r="C47" s="55"/>
      <c r="D47" s="55"/>
      <c r="E47" s="23">
        <f>SUM(E44:E46)</f>
        <v>21.55</v>
      </c>
    </row>
    <row r="48" spans="1:5" ht="25.5" customHeight="1" thickBot="1" x14ac:dyDescent="0.3">
      <c r="A48" s="13" t="s">
        <v>218</v>
      </c>
      <c r="B48" s="48">
        <v>11</v>
      </c>
      <c r="C48" s="42" t="s">
        <v>437</v>
      </c>
      <c r="D48" s="13" t="s">
        <v>241</v>
      </c>
      <c r="E48" s="6">
        <v>10</v>
      </c>
    </row>
    <row r="49" spans="1:11" ht="25.5" customHeight="1" thickBot="1" x14ac:dyDescent="0.3">
      <c r="A49" s="13" t="s">
        <v>218</v>
      </c>
      <c r="B49" s="49"/>
      <c r="C49" s="43"/>
      <c r="D49" s="13" t="s">
        <v>240</v>
      </c>
      <c r="E49" s="6">
        <v>12.3</v>
      </c>
    </row>
    <row r="50" spans="1:11" ht="25.5" customHeight="1" thickBot="1" x14ac:dyDescent="0.3">
      <c r="A50" s="13" t="s">
        <v>218</v>
      </c>
      <c r="B50" s="50"/>
      <c r="C50" s="44"/>
      <c r="D50" s="13" t="s">
        <v>239</v>
      </c>
      <c r="E50" s="6">
        <v>20.100000000000001</v>
      </c>
    </row>
    <row r="51" spans="1:11" ht="25.5" customHeight="1" thickBot="1" x14ac:dyDescent="0.3">
      <c r="A51" s="55" t="s">
        <v>373</v>
      </c>
      <c r="B51" s="55"/>
      <c r="C51" s="55"/>
      <c r="D51" s="55"/>
      <c r="E51" s="23">
        <f>SUM(E48:E50)</f>
        <v>42.400000000000006</v>
      </c>
    </row>
    <row r="52" spans="1:11" ht="25.5" customHeight="1" thickBot="1" x14ac:dyDescent="0.3">
      <c r="A52" s="13" t="s">
        <v>218</v>
      </c>
      <c r="B52" s="48">
        <v>12</v>
      </c>
      <c r="C52" s="42" t="s">
        <v>236</v>
      </c>
      <c r="D52" s="13" t="s">
        <v>238</v>
      </c>
      <c r="E52" s="6">
        <v>17.600000000000001</v>
      </c>
      <c r="K52" s="31"/>
    </row>
    <row r="53" spans="1:11" ht="25.5" customHeight="1" thickBot="1" x14ac:dyDescent="0.3">
      <c r="A53" s="13" t="s">
        <v>218</v>
      </c>
      <c r="B53" s="49"/>
      <c r="C53" s="43"/>
      <c r="D53" s="13" t="s">
        <v>237</v>
      </c>
      <c r="E53" s="6">
        <v>13.8</v>
      </c>
    </row>
    <row r="54" spans="1:11" ht="25.5" customHeight="1" thickBot="1" x14ac:dyDescent="0.3">
      <c r="A54" s="13" t="s">
        <v>218</v>
      </c>
      <c r="B54" s="50"/>
      <c r="C54" s="44"/>
      <c r="D54" s="13" t="s">
        <v>236</v>
      </c>
      <c r="E54" s="6">
        <v>14.3</v>
      </c>
    </row>
    <row r="55" spans="1:11" ht="25.5" customHeight="1" thickBot="1" x14ac:dyDescent="0.3">
      <c r="A55" s="55" t="s">
        <v>373</v>
      </c>
      <c r="B55" s="55"/>
      <c r="C55" s="55"/>
      <c r="D55" s="55"/>
      <c r="E55" s="23">
        <f>SUM(E52:E54)</f>
        <v>45.7</v>
      </c>
    </row>
    <row r="56" spans="1:11" ht="25.5" customHeight="1" thickBot="1" x14ac:dyDescent="0.3">
      <c r="A56" s="13" t="s">
        <v>218</v>
      </c>
      <c r="B56" s="28">
        <v>13</v>
      </c>
      <c r="C56" s="61" t="s">
        <v>235</v>
      </c>
      <c r="D56" s="13" t="s">
        <v>235</v>
      </c>
      <c r="E56" s="6">
        <v>6.9</v>
      </c>
    </row>
    <row r="57" spans="1:11" ht="25.5" customHeight="1" thickBot="1" x14ac:dyDescent="0.3">
      <c r="A57" s="55" t="s">
        <v>373</v>
      </c>
      <c r="B57" s="55"/>
      <c r="C57" s="55"/>
      <c r="D57" s="55"/>
      <c r="E57" s="23">
        <f>SUM(E56)</f>
        <v>6.9</v>
      </c>
    </row>
    <row r="58" spans="1:11" ht="25.5" customHeight="1" thickBot="1" x14ac:dyDescent="0.3">
      <c r="A58" s="13" t="s">
        <v>218</v>
      </c>
      <c r="B58" s="48">
        <v>14</v>
      </c>
      <c r="C58" s="42" t="s">
        <v>438</v>
      </c>
      <c r="D58" s="13" t="s">
        <v>234</v>
      </c>
      <c r="E58" s="6">
        <v>2.16</v>
      </c>
    </row>
    <row r="59" spans="1:11" ht="25.5" customHeight="1" thickBot="1" x14ac:dyDescent="0.3">
      <c r="A59" s="13" t="s">
        <v>218</v>
      </c>
      <c r="B59" s="50"/>
      <c r="C59" s="44"/>
      <c r="D59" s="13" t="s">
        <v>233</v>
      </c>
      <c r="E59" s="6">
        <v>22.5</v>
      </c>
    </row>
    <row r="60" spans="1:11" ht="25.5" customHeight="1" thickBot="1" x14ac:dyDescent="0.3">
      <c r="A60" s="55" t="s">
        <v>373</v>
      </c>
      <c r="B60" s="55"/>
      <c r="C60" s="55"/>
      <c r="D60" s="55"/>
      <c r="E60" s="23">
        <f>SUM(E58:E59)</f>
        <v>24.66</v>
      </c>
    </row>
    <row r="61" spans="1:11" ht="25.5" customHeight="1" thickBot="1" x14ac:dyDescent="0.3">
      <c r="A61" s="13" t="s">
        <v>218</v>
      </c>
      <c r="B61" s="48">
        <v>15</v>
      </c>
      <c r="C61" s="42" t="s">
        <v>439</v>
      </c>
      <c r="D61" s="13" t="s">
        <v>224</v>
      </c>
      <c r="E61" s="6">
        <v>6.6</v>
      </c>
    </row>
    <row r="62" spans="1:11" ht="25.5" customHeight="1" thickBot="1" x14ac:dyDescent="0.3">
      <c r="A62" s="13" t="s">
        <v>218</v>
      </c>
      <c r="B62" s="49"/>
      <c r="C62" s="43"/>
      <c r="D62" s="13" t="s">
        <v>232</v>
      </c>
      <c r="E62" s="6">
        <v>6.9</v>
      </c>
    </row>
    <row r="63" spans="1:11" ht="25.5" customHeight="1" thickBot="1" x14ac:dyDescent="0.3">
      <c r="A63" s="13" t="s">
        <v>218</v>
      </c>
      <c r="B63" s="49"/>
      <c r="C63" s="43"/>
      <c r="D63" s="13" t="s">
        <v>231</v>
      </c>
      <c r="E63" s="6">
        <v>12.1</v>
      </c>
    </row>
    <row r="64" spans="1:11" ht="25.5" customHeight="1" thickBot="1" x14ac:dyDescent="0.3">
      <c r="A64" s="13" t="s">
        <v>218</v>
      </c>
      <c r="B64" s="49"/>
      <c r="C64" s="43"/>
      <c r="D64" s="13" t="s">
        <v>230</v>
      </c>
      <c r="E64" s="6">
        <v>17.8</v>
      </c>
    </row>
    <row r="65" spans="1:5" ht="25.5" customHeight="1" thickBot="1" x14ac:dyDescent="0.3">
      <c r="A65" s="13" t="s">
        <v>218</v>
      </c>
      <c r="B65" s="50"/>
      <c r="C65" s="44"/>
      <c r="D65" s="13" t="s">
        <v>229</v>
      </c>
      <c r="E65" s="6">
        <v>12.9</v>
      </c>
    </row>
    <row r="66" spans="1:5" ht="25.5" customHeight="1" thickBot="1" x14ac:dyDescent="0.3">
      <c r="A66" s="55" t="s">
        <v>373</v>
      </c>
      <c r="B66" s="55"/>
      <c r="C66" s="55"/>
      <c r="D66" s="55"/>
      <c r="E66" s="23">
        <f>SUM(E61:E65)</f>
        <v>56.300000000000004</v>
      </c>
    </row>
    <row r="67" spans="1:5" ht="25.5" customHeight="1" thickBot="1" x14ac:dyDescent="0.3">
      <c r="A67" s="13" t="s">
        <v>218</v>
      </c>
      <c r="B67" s="48">
        <v>16</v>
      </c>
      <c r="C67" s="42" t="s">
        <v>440</v>
      </c>
      <c r="D67" s="13" t="s">
        <v>228</v>
      </c>
      <c r="E67" s="6">
        <v>4</v>
      </c>
    </row>
    <row r="68" spans="1:5" ht="25.5" customHeight="1" thickBot="1" x14ac:dyDescent="0.3">
      <c r="A68" s="13" t="s">
        <v>218</v>
      </c>
      <c r="B68" s="49"/>
      <c r="C68" s="43"/>
      <c r="D68" s="13" t="s">
        <v>227</v>
      </c>
      <c r="E68" s="6">
        <v>4.4000000000000004</v>
      </c>
    </row>
    <row r="69" spans="1:5" ht="25.5" customHeight="1" thickBot="1" x14ac:dyDescent="0.3">
      <c r="A69" s="13" t="s">
        <v>218</v>
      </c>
      <c r="B69" s="49"/>
      <c r="C69" s="43"/>
      <c r="D69" s="13" t="s">
        <v>226</v>
      </c>
      <c r="E69" s="6">
        <v>7.1</v>
      </c>
    </row>
    <row r="70" spans="1:5" ht="25.5" customHeight="1" thickBot="1" x14ac:dyDescent="0.3">
      <c r="A70" s="13" t="s">
        <v>218</v>
      </c>
      <c r="B70" s="49"/>
      <c r="C70" s="43"/>
      <c r="D70" s="13" t="s">
        <v>225</v>
      </c>
      <c r="E70" s="6">
        <v>7.3</v>
      </c>
    </row>
    <row r="71" spans="1:5" ht="25.5" customHeight="1" thickBot="1" x14ac:dyDescent="0.3">
      <c r="A71" s="13" t="s">
        <v>218</v>
      </c>
      <c r="B71" s="50"/>
      <c r="C71" s="44"/>
      <c r="D71" s="13" t="s">
        <v>224</v>
      </c>
      <c r="E71" s="6">
        <v>11.2</v>
      </c>
    </row>
    <row r="72" spans="1:5" ht="25.5" customHeight="1" thickBot="1" x14ac:dyDescent="0.3">
      <c r="A72" s="55" t="s">
        <v>373</v>
      </c>
      <c r="B72" s="55"/>
      <c r="C72" s="55"/>
      <c r="D72" s="55"/>
      <c r="E72" s="23">
        <f>SUM(E67:E71)</f>
        <v>34</v>
      </c>
    </row>
    <row r="73" spans="1:5" ht="25.5" customHeight="1" thickBot="1" x14ac:dyDescent="0.3">
      <c r="A73" s="13" t="s">
        <v>218</v>
      </c>
      <c r="B73" s="28">
        <v>17</v>
      </c>
      <c r="C73" s="61" t="s">
        <v>441</v>
      </c>
      <c r="D73" s="13" t="s">
        <v>223</v>
      </c>
      <c r="E73" s="6">
        <v>2.16</v>
      </c>
    </row>
    <row r="74" spans="1:5" ht="25.5" customHeight="1" thickBot="1" x14ac:dyDescent="0.3">
      <c r="A74" s="55" t="s">
        <v>373</v>
      </c>
      <c r="B74" s="55"/>
      <c r="C74" s="55"/>
      <c r="D74" s="55"/>
      <c r="E74" s="23">
        <f>SUM(E73)</f>
        <v>2.16</v>
      </c>
    </row>
    <row r="75" spans="1:5" ht="25.5" customHeight="1" thickBot="1" x14ac:dyDescent="0.3">
      <c r="A75" s="13" t="s">
        <v>218</v>
      </c>
      <c r="B75" s="28">
        <v>18</v>
      </c>
      <c r="C75" s="61" t="s">
        <v>442</v>
      </c>
      <c r="D75" s="13" t="s">
        <v>222</v>
      </c>
      <c r="E75" s="6">
        <v>15.8</v>
      </c>
    </row>
    <row r="76" spans="1:5" ht="25.5" customHeight="1" thickBot="1" x14ac:dyDescent="0.3">
      <c r="A76" s="55" t="s">
        <v>373</v>
      </c>
      <c r="B76" s="55"/>
      <c r="C76" s="55"/>
      <c r="D76" s="55"/>
      <c r="E76" s="23">
        <f>SUM(E75)</f>
        <v>15.8</v>
      </c>
    </row>
    <row r="77" spans="1:5" ht="25.5" customHeight="1" thickBot="1" x14ac:dyDescent="0.3">
      <c r="A77" s="13" t="s">
        <v>218</v>
      </c>
      <c r="B77" s="28">
        <v>19</v>
      </c>
      <c r="C77" s="61" t="s">
        <v>443</v>
      </c>
      <c r="D77" s="13" t="s">
        <v>116</v>
      </c>
      <c r="E77" s="6" t="s">
        <v>116</v>
      </c>
    </row>
    <row r="78" spans="1:5" ht="25.5" customHeight="1" thickBot="1" x14ac:dyDescent="0.3">
      <c r="A78" s="55" t="s">
        <v>373</v>
      </c>
      <c r="B78" s="55"/>
      <c r="C78" s="55"/>
      <c r="D78" s="55"/>
      <c r="E78" s="23">
        <f>SUM(E77)</f>
        <v>0</v>
      </c>
    </row>
    <row r="79" spans="1:5" ht="25.5" customHeight="1" thickBot="1" x14ac:dyDescent="0.3">
      <c r="A79" s="13" t="s">
        <v>218</v>
      </c>
      <c r="B79" s="48">
        <v>20</v>
      </c>
      <c r="C79" s="42" t="s">
        <v>221</v>
      </c>
      <c r="D79" s="13" t="s">
        <v>221</v>
      </c>
      <c r="E79" s="6">
        <v>11.43</v>
      </c>
    </row>
    <row r="80" spans="1:5" ht="25.5" customHeight="1" thickBot="1" x14ac:dyDescent="0.3">
      <c r="A80" s="13" t="s">
        <v>218</v>
      </c>
      <c r="B80" s="50"/>
      <c r="C80" s="44"/>
      <c r="D80" s="13" t="s">
        <v>220</v>
      </c>
      <c r="E80" s="6">
        <v>10.06</v>
      </c>
    </row>
    <row r="81" spans="1:5" ht="25.5" customHeight="1" thickBot="1" x14ac:dyDescent="0.3">
      <c r="A81" s="55" t="s">
        <v>373</v>
      </c>
      <c r="B81" s="55"/>
      <c r="C81" s="55"/>
      <c r="D81" s="55"/>
      <c r="E81" s="23">
        <f>SUM(E79:E80)</f>
        <v>21.490000000000002</v>
      </c>
    </row>
    <row r="82" spans="1:5" ht="25.5" customHeight="1" thickBot="1" x14ac:dyDescent="0.3">
      <c r="A82" s="13" t="s">
        <v>218</v>
      </c>
      <c r="B82" s="28">
        <v>21</v>
      </c>
      <c r="C82" s="61" t="s">
        <v>444</v>
      </c>
      <c r="D82" s="13" t="s">
        <v>116</v>
      </c>
      <c r="E82" s="6" t="s">
        <v>116</v>
      </c>
    </row>
    <row r="83" spans="1:5" ht="25.5" customHeight="1" thickBot="1" x14ac:dyDescent="0.3">
      <c r="A83" s="55" t="s">
        <v>373</v>
      </c>
      <c r="B83" s="55"/>
      <c r="C83" s="55"/>
      <c r="D83" s="55"/>
      <c r="E83" s="23">
        <f>SUM(E82)</f>
        <v>0</v>
      </c>
    </row>
    <row r="84" spans="1:5" ht="25.5" customHeight="1" thickBot="1" x14ac:dyDescent="0.3">
      <c r="A84" s="13" t="s">
        <v>218</v>
      </c>
      <c r="B84" s="28">
        <v>22</v>
      </c>
      <c r="C84" s="61" t="s">
        <v>445</v>
      </c>
      <c r="D84" s="13" t="s">
        <v>219</v>
      </c>
      <c r="E84" s="6">
        <v>10.71</v>
      </c>
    </row>
    <row r="85" spans="1:5" ht="25.5" customHeight="1" thickBot="1" x14ac:dyDescent="0.3">
      <c r="A85" s="55" t="s">
        <v>373</v>
      </c>
      <c r="B85" s="55"/>
      <c r="C85" s="55"/>
      <c r="D85" s="55"/>
      <c r="E85" s="23">
        <f>SUM(E84)</f>
        <v>10.71</v>
      </c>
    </row>
    <row r="86" spans="1:5" ht="25.5" customHeight="1" thickBot="1" x14ac:dyDescent="0.3">
      <c r="A86" s="13" t="s">
        <v>218</v>
      </c>
      <c r="B86" s="28">
        <v>23</v>
      </c>
      <c r="C86" s="61" t="s">
        <v>446</v>
      </c>
      <c r="D86" s="13" t="s">
        <v>116</v>
      </c>
      <c r="E86" s="6" t="s">
        <v>116</v>
      </c>
    </row>
    <row r="87" spans="1:5" ht="25.5" customHeight="1" thickBot="1" x14ac:dyDescent="0.3">
      <c r="A87" s="55" t="s">
        <v>373</v>
      </c>
      <c r="B87" s="55"/>
      <c r="C87" s="55"/>
      <c r="D87" s="55"/>
      <c r="E87" s="23">
        <f>SUM(E86)</f>
        <v>0</v>
      </c>
    </row>
    <row r="88" spans="1:5" ht="25.5" customHeight="1" thickBot="1" x14ac:dyDescent="0.3">
      <c r="A88" s="13" t="s">
        <v>218</v>
      </c>
      <c r="B88" s="28">
        <v>24</v>
      </c>
      <c r="C88" s="61" t="s">
        <v>447</v>
      </c>
      <c r="D88" s="13" t="s">
        <v>116</v>
      </c>
      <c r="E88" s="6" t="s">
        <v>116</v>
      </c>
    </row>
    <row r="89" spans="1:5" ht="25.5" customHeight="1" thickBot="1" x14ac:dyDescent="0.3">
      <c r="A89" s="55" t="s">
        <v>373</v>
      </c>
      <c r="B89" s="55"/>
      <c r="C89" s="55"/>
      <c r="D89" s="55"/>
      <c r="E89" s="23">
        <f>SUM(E88)</f>
        <v>0</v>
      </c>
    </row>
    <row r="90" spans="1:5" s="5" customFormat="1" ht="25.5" customHeight="1" thickBot="1" x14ac:dyDescent="0.3">
      <c r="A90" s="38" t="s">
        <v>384</v>
      </c>
      <c r="B90" s="38"/>
      <c r="C90" s="38"/>
      <c r="D90" s="38"/>
      <c r="E90" s="22">
        <f>SUM(E12,E16,E25,E28,E30,E34,E36,E40,E43,E47,E51,E55,E57,E60,E66,E72,E74,E76,E78,E81,E83,E85,E87,E89)</f>
        <v>638.4</v>
      </c>
    </row>
  </sheetData>
  <mergeCells count="55">
    <mergeCell ref="A1:E1"/>
    <mergeCell ref="A66:D66"/>
    <mergeCell ref="A90:D90"/>
    <mergeCell ref="A12:D12"/>
    <mergeCell ref="A16:D16"/>
    <mergeCell ref="A25:D25"/>
    <mergeCell ref="A28:D28"/>
    <mergeCell ref="A30:D30"/>
    <mergeCell ref="A34:D34"/>
    <mergeCell ref="A36:D36"/>
    <mergeCell ref="A40:D40"/>
    <mergeCell ref="A43:D43"/>
    <mergeCell ref="A47:D47"/>
    <mergeCell ref="A51:D51"/>
    <mergeCell ref="A55:D55"/>
    <mergeCell ref="A57:D57"/>
    <mergeCell ref="A60:D60"/>
    <mergeCell ref="A85:D85"/>
    <mergeCell ref="A87:D87"/>
    <mergeCell ref="A89:D89"/>
    <mergeCell ref="A72:D72"/>
    <mergeCell ref="A74:D74"/>
    <mergeCell ref="A76:D76"/>
    <mergeCell ref="A78:D78"/>
    <mergeCell ref="A81:D81"/>
    <mergeCell ref="A83:D83"/>
    <mergeCell ref="C79:C80"/>
    <mergeCell ref="C67:C71"/>
    <mergeCell ref="C61:C65"/>
    <mergeCell ref="B79:B80"/>
    <mergeCell ref="B67:B71"/>
    <mergeCell ref="B61:B65"/>
    <mergeCell ref="C58:C59"/>
    <mergeCell ref="C52:C54"/>
    <mergeCell ref="C48:C50"/>
    <mergeCell ref="C44:C46"/>
    <mergeCell ref="C41:C42"/>
    <mergeCell ref="C37:C39"/>
    <mergeCell ref="C31:C33"/>
    <mergeCell ref="C26:C27"/>
    <mergeCell ref="C17:C24"/>
    <mergeCell ref="C13:C15"/>
    <mergeCell ref="C4:C11"/>
    <mergeCell ref="B3:C3"/>
    <mergeCell ref="B4:B11"/>
    <mergeCell ref="B13:B15"/>
    <mergeCell ref="B17:B24"/>
    <mergeCell ref="B58:B59"/>
    <mergeCell ref="B52:B54"/>
    <mergeCell ref="B26:B27"/>
    <mergeCell ref="B48:B50"/>
    <mergeCell ref="B44:B46"/>
    <mergeCell ref="B41:B42"/>
    <mergeCell ref="B37:B39"/>
    <mergeCell ref="B31:B33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zoomScale="70" zoomScaleNormal="70" workbookViewId="0">
      <selection activeCell="H13" sqref="H13"/>
    </sheetView>
  </sheetViews>
  <sheetFormatPr defaultColWidth="9.140625" defaultRowHeight="15" x14ac:dyDescent="0.25"/>
  <cols>
    <col min="1" max="1" width="19.85546875" style="1" customWidth="1"/>
    <col min="2" max="2" width="4" style="1" customWidth="1"/>
    <col min="3" max="3" width="11.7109375" style="1" customWidth="1"/>
    <col min="4" max="4" width="18.28515625" style="2" customWidth="1"/>
    <col min="5" max="5" width="23.28515625" style="1" customWidth="1"/>
    <col min="6" max="16384" width="9.140625" style="1"/>
  </cols>
  <sheetData>
    <row r="1" spans="1:5" ht="23.25" customHeight="1" x14ac:dyDescent="0.25">
      <c r="A1" s="32" t="s">
        <v>369</v>
      </c>
      <c r="B1" s="32"/>
      <c r="C1" s="32"/>
      <c r="D1" s="32"/>
      <c r="E1" s="32"/>
    </row>
    <row r="2" spans="1:5" ht="15.75" thickBot="1" x14ac:dyDescent="0.3">
      <c r="A2" s="4"/>
      <c r="B2" s="4"/>
      <c r="C2" s="4"/>
      <c r="D2" s="21"/>
      <c r="E2" s="4"/>
    </row>
    <row r="3" spans="1:5" ht="32.25" customHeight="1" thickBot="1" x14ac:dyDescent="0.3">
      <c r="A3" s="14" t="s">
        <v>374</v>
      </c>
      <c r="B3" s="36" t="s">
        <v>375</v>
      </c>
      <c r="C3" s="37"/>
      <c r="D3" s="14" t="s">
        <v>376</v>
      </c>
      <c r="E3" s="14" t="s">
        <v>377</v>
      </c>
    </row>
    <row r="4" spans="1:5" ht="22.5" customHeight="1" thickBot="1" x14ac:dyDescent="0.3">
      <c r="A4" s="13" t="s">
        <v>274</v>
      </c>
      <c r="B4" s="48">
        <v>1</v>
      </c>
      <c r="C4" s="42" t="s">
        <v>274</v>
      </c>
      <c r="D4" s="13" t="s">
        <v>300</v>
      </c>
      <c r="E4" s="6">
        <v>9.2899999999999991</v>
      </c>
    </row>
    <row r="5" spans="1:5" ht="22.5" customHeight="1" thickBot="1" x14ac:dyDescent="0.3">
      <c r="A5" s="13" t="s">
        <v>274</v>
      </c>
      <c r="B5" s="49"/>
      <c r="C5" s="43"/>
      <c r="D5" s="13" t="s">
        <v>299</v>
      </c>
      <c r="E5" s="6">
        <v>2.13</v>
      </c>
    </row>
    <row r="6" spans="1:5" ht="22.5" customHeight="1" thickBot="1" x14ac:dyDescent="0.3">
      <c r="A6" s="13" t="s">
        <v>274</v>
      </c>
      <c r="B6" s="49"/>
      <c r="C6" s="43"/>
      <c r="D6" s="13" t="s">
        <v>298</v>
      </c>
      <c r="E6" s="6">
        <v>6.79</v>
      </c>
    </row>
    <row r="7" spans="1:5" ht="22.5" customHeight="1" thickBot="1" x14ac:dyDescent="0.3">
      <c r="A7" s="13" t="s">
        <v>274</v>
      </c>
      <c r="B7" s="49"/>
      <c r="C7" s="43"/>
      <c r="D7" s="13" t="s">
        <v>297</v>
      </c>
      <c r="E7" s="6">
        <v>5.07</v>
      </c>
    </row>
    <row r="8" spans="1:5" ht="22.5" customHeight="1" thickBot="1" x14ac:dyDescent="0.3">
      <c r="A8" s="13" t="s">
        <v>274</v>
      </c>
      <c r="B8" s="49"/>
      <c r="C8" s="43"/>
      <c r="D8" s="13" t="s">
        <v>296</v>
      </c>
      <c r="E8" s="6">
        <v>4.43</v>
      </c>
    </row>
    <row r="9" spans="1:5" ht="22.5" customHeight="1" thickBot="1" x14ac:dyDescent="0.3">
      <c r="A9" s="13" t="s">
        <v>274</v>
      </c>
      <c r="B9" s="49"/>
      <c r="C9" s="43"/>
      <c r="D9" s="13" t="s">
        <v>295</v>
      </c>
      <c r="E9" s="6">
        <v>4.6100000000000003</v>
      </c>
    </row>
    <row r="10" spans="1:5" ht="22.5" customHeight="1" thickBot="1" x14ac:dyDescent="0.3">
      <c r="A10" s="13" t="s">
        <v>274</v>
      </c>
      <c r="B10" s="49"/>
      <c r="C10" s="43"/>
      <c r="D10" s="13" t="s">
        <v>294</v>
      </c>
      <c r="E10" s="6">
        <v>2.62</v>
      </c>
    </row>
    <row r="11" spans="1:5" ht="22.5" customHeight="1" thickBot="1" x14ac:dyDescent="0.3">
      <c r="A11" s="13" t="s">
        <v>274</v>
      </c>
      <c r="B11" s="49"/>
      <c r="C11" s="43"/>
      <c r="D11" s="13" t="s">
        <v>293</v>
      </c>
      <c r="E11" s="6">
        <v>13.14</v>
      </c>
    </row>
    <row r="12" spans="1:5" ht="22.5" customHeight="1" thickBot="1" x14ac:dyDescent="0.3">
      <c r="A12" s="13" t="s">
        <v>274</v>
      </c>
      <c r="B12" s="49"/>
      <c r="C12" s="43"/>
      <c r="D12" s="13" t="s">
        <v>292</v>
      </c>
      <c r="E12" s="6">
        <v>11.51</v>
      </c>
    </row>
    <row r="13" spans="1:5" ht="22.5" customHeight="1" thickBot="1" x14ac:dyDescent="0.3">
      <c r="A13" s="13" t="s">
        <v>274</v>
      </c>
      <c r="B13" s="50"/>
      <c r="C13" s="44"/>
      <c r="D13" s="13" t="s">
        <v>291</v>
      </c>
      <c r="E13" s="6">
        <v>19</v>
      </c>
    </row>
    <row r="14" spans="1:5" ht="22.5" customHeight="1" thickBot="1" x14ac:dyDescent="0.3">
      <c r="A14" s="55" t="s">
        <v>373</v>
      </c>
      <c r="B14" s="55"/>
      <c r="C14" s="55"/>
      <c r="D14" s="55"/>
      <c r="E14" s="23">
        <f>SUM(E4:E13)</f>
        <v>78.59</v>
      </c>
    </row>
    <row r="15" spans="1:5" ht="22.5" customHeight="1" thickBot="1" x14ac:dyDescent="0.3">
      <c r="A15" s="13" t="s">
        <v>274</v>
      </c>
      <c r="B15" s="48">
        <v>2</v>
      </c>
      <c r="C15" s="42" t="s">
        <v>431</v>
      </c>
      <c r="D15" s="13" t="s">
        <v>290</v>
      </c>
      <c r="E15" s="6">
        <v>3.83</v>
      </c>
    </row>
    <row r="16" spans="1:5" ht="22.5" customHeight="1" thickBot="1" x14ac:dyDescent="0.3">
      <c r="A16" s="13" t="s">
        <v>274</v>
      </c>
      <c r="B16" s="49"/>
      <c r="C16" s="43"/>
      <c r="D16" s="13" t="s">
        <v>289</v>
      </c>
      <c r="E16" s="6">
        <v>8.93</v>
      </c>
    </row>
    <row r="17" spans="1:5" ht="22.5" customHeight="1" thickBot="1" x14ac:dyDescent="0.3">
      <c r="A17" s="13" t="s">
        <v>274</v>
      </c>
      <c r="B17" s="49"/>
      <c r="C17" s="43"/>
      <c r="D17" s="13" t="s">
        <v>288</v>
      </c>
      <c r="E17" s="6">
        <v>1.9</v>
      </c>
    </row>
    <row r="18" spans="1:5" ht="22.5" customHeight="1" thickBot="1" x14ac:dyDescent="0.3">
      <c r="A18" s="13" t="s">
        <v>274</v>
      </c>
      <c r="B18" s="49"/>
      <c r="C18" s="43"/>
      <c r="D18" s="13" t="s">
        <v>287</v>
      </c>
      <c r="E18" s="6">
        <v>1.21</v>
      </c>
    </row>
    <row r="19" spans="1:5" ht="22.5" customHeight="1" thickBot="1" x14ac:dyDescent="0.3">
      <c r="A19" s="13" t="s">
        <v>274</v>
      </c>
      <c r="B19" s="49"/>
      <c r="C19" s="43"/>
      <c r="D19" s="13" t="s">
        <v>286</v>
      </c>
      <c r="E19" s="6">
        <v>2.96</v>
      </c>
    </row>
    <row r="20" spans="1:5" ht="22.5" customHeight="1" thickBot="1" x14ac:dyDescent="0.3">
      <c r="A20" s="13" t="s">
        <v>274</v>
      </c>
      <c r="B20" s="49"/>
      <c r="C20" s="43"/>
      <c r="D20" s="13" t="s">
        <v>285</v>
      </c>
      <c r="E20" s="6">
        <v>10.49</v>
      </c>
    </row>
    <row r="21" spans="1:5" ht="22.5" customHeight="1" thickBot="1" x14ac:dyDescent="0.3">
      <c r="A21" s="13" t="s">
        <v>274</v>
      </c>
      <c r="B21" s="49"/>
      <c r="C21" s="43"/>
      <c r="D21" s="13" t="s">
        <v>284</v>
      </c>
      <c r="E21" s="6">
        <v>12.98</v>
      </c>
    </row>
    <row r="22" spans="1:5" ht="22.5" customHeight="1" thickBot="1" x14ac:dyDescent="0.3">
      <c r="A22" s="13" t="s">
        <v>274</v>
      </c>
      <c r="B22" s="49"/>
      <c r="C22" s="43"/>
      <c r="D22" s="13" t="s">
        <v>283</v>
      </c>
      <c r="E22" s="6">
        <v>10.31</v>
      </c>
    </row>
    <row r="23" spans="1:5" ht="22.5" customHeight="1" thickBot="1" x14ac:dyDescent="0.3">
      <c r="A23" s="13" t="s">
        <v>274</v>
      </c>
      <c r="B23" s="49"/>
      <c r="C23" s="43"/>
      <c r="D23" s="13" t="s">
        <v>282</v>
      </c>
      <c r="E23" s="6">
        <v>19.989999999999998</v>
      </c>
    </row>
    <row r="24" spans="1:5" ht="22.5" customHeight="1" thickBot="1" x14ac:dyDescent="0.3">
      <c r="A24" s="13" t="s">
        <v>274</v>
      </c>
      <c r="B24" s="50"/>
      <c r="C24" s="44"/>
      <c r="D24" s="13" t="s">
        <v>281</v>
      </c>
      <c r="E24" s="6">
        <v>18.84</v>
      </c>
    </row>
    <row r="25" spans="1:5" ht="22.5" customHeight="1" thickBot="1" x14ac:dyDescent="0.3">
      <c r="A25" s="55" t="s">
        <v>373</v>
      </c>
      <c r="B25" s="55"/>
      <c r="C25" s="55"/>
      <c r="D25" s="55"/>
      <c r="E25" s="23">
        <f>SUM(E15:E24)</f>
        <v>91.44</v>
      </c>
    </row>
    <row r="26" spans="1:5" ht="22.5" customHeight="1" thickBot="1" x14ac:dyDescent="0.3">
      <c r="A26" s="13" t="s">
        <v>274</v>
      </c>
      <c r="B26" s="48">
        <v>3</v>
      </c>
      <c r="C26" s="42" t="s">
        <v>432</v>
      </c>
      <c r="D26" s="13" t="s">
        <v>280</v>
      </c>
      <c r="E26" s="6">
        <v>4.2300000000000004</v>
      </c>
    </row>
    <row r="27" spans="1:5" ht="22.5" customHeight="1" thickBot="1" x14ac:dyDescent="0.3">
      <c r="A27" s="13" t="s">
        <v>274</v>
      </c>
      <c r="B27" s="50"/>
      <c r="C27" s="44"/>
      <c r="D27" s="13" t="s">
        <v>279</v>
      </c>
      <c r="E27" s="6">
        <v>6.59</v>
      </c>
    </row>
    <row r="28" spans="1:5" ht="22.5" customHeight="1" thickBot="1" x14ac:dyDescent="0.3">
      <c r="A28" s="55" t="s">
        <v>373</v>
      </c>
      <c r="B28" s="55"/>
      <c r="C28" s="55"/>
      <c r="D28" s="55"/>
      <c r="E28" s="23">
        <f>SUM(E26:E27)</f>
        <v>10.82</v>
      </c>
    </row>
    <row r="29" spans="1:5" ht="22.5" customHeight="1" thickBot="1" x14ac:dyDescent="0.3">
      <c r="A29" s="13" t="s">
        <v>274</v>
      </c>
      <c r="B29" s="48">
        <v>4</v>
      </c>
      <c r="C29" s="42" t="s">
        <v>433</v>
      </c>
      <c r="D29" s="13" t="s">
        <v>278</v>
      </c>
      <c r="E29" s="6">
        <v>9.18</v>
      </c>
    </row>
    <row r="30" spans="1:5" ht="22.5" customHeight="1" thickBot="1" x14ac:dyDescent="0.3">
      <c r="A30" s="13" t="s">
        <v>274</v>
      </c>
      <c r="B30" s="50"/>
      <c r="C30" s="44"/>
      <c r="D30" s="13" t="s">
        <v>277</v>
      </c>
      <c r="E30" s="6">
        <v>6.37</v>
      </c>
    </row>
    <row r="31" spans="1:5" ht="22.5" customHeight="1" thickBot="1" x14ac:dyDescent="0.3">
      <c r="A31" s="55" t="s">
        <v>373</v>
      </c>
      <c r="B31" s="55"/>
      <c r="C31" s="55"/>
      <c r="D31" s="55"/>
      <c r="E31" s="23">
        <f>SUM(E29:E30)</f>
        <v>15.55</v>
      </c>
    </row>
    <row r="32" spans="1:5" ht="22.5" customHeight="1" thickBot="1" x14ac:dyDescent="0.3">
      <c r="A32" s="13" t="s">
        <v>274</v>
      </c>
      <c r="B32" s="48">
        <v>5</v>
      </c>
      <c r="C32" s="42" t="s">
        <v>275</v>
      </c>
      <c r="D32" s="13" t="s">
        <v>276</v>
      </c>
      <c r="E32" s="6">
        <v>3.17</v>
      </c>
    </row>
    <row r="33" spans="1:5" ht="22.5" customHeight="1" thickBot="1" x14ac:dyDescent="0.3">
      <c r="A33" s="13" t="s">
        <v>274</v>
      </c>
      <c r="B33" s="50"/>
      <c r="C33" s="44"/>
      <c r="D33" s="13" t="s">
        <v>275</v>
      </c>
      <c r="E33" s="6">
        <v>1.85</v>
      </c>
    </row>
    <row r="34" spans="1:5" ht="22.5" customHeight="1" thickBot="1" x14ac:dyDescent="0.3">
      <c r="A34" s="55" t="s">
        <v>373</v>
      </c>
      <c r="B34" s="55"/>
      <c r="C34" s="55"/>
      <c r="D34" s="55"/>
      <c r="E34" s="23">
        <f>SUM(E32:E33)</f>
        <v>5.0199999999999996</v>
      </c>
    </row>
    <row r="35" spans="1:5" s="3" customFormat="1" ht="40.5" customHeight="1" thickBot="1" x14ac:dyDescent="0.3">
      <c r="A35" s="60" t="s">
        <v>385</v>
      </c>
      <c r="B35" s="60"/>
      <c r="C35" s="60"/>
      <c r="D35" s="60"/>
      <c r="E35" s="22">
        <f>SUM(E14,E25,E28,E31,E34)</f>
        <v>201.42000000000002</v>
      </c>
    </row>
  </sheetData>
  <mergeCells count="18">
    <mergeCell ref="A1:E1"/>
    <mergeCell ref="A14:D14"/>
    <mergeCell ref="A25:D25"/>
    <mergeCell ref="A28:D28"/>
    <mergeCell ref="A31:D31"/>
    <mergeCell ref="A34:D34"/>
    <mergeCell ref="A35:D35"/>
    <mergeCell ref="B3:C3"/>
    <mergeCell ref="C32:C33"/>
    <mergeCell ref="B32:B33"/>
    <mergeCell ref="C29:C30"/>
    <mergeCell ref="B29:B30"/>
    <mergeCell ref="C26:C27"/>
    <mergeCell ref="B26:B27"/>
    <mergeCell ref="C15:C24"/>
    <mergeCell ref="B15:B24"/>
    <mergeCell ref="C4:C13"/>
    <mergeCell ref="B4:B1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Rekap Kawasan Kumuh Th. 2021</vt:lpstr>
      <vt:lpstr>Mataram</vt:lpstr>
      <vt:lpstr>Lobar</vt:lpstr>
      <vt:lpstr>KLU</vt:lpstr>
      <vt:lpstr>Loteng</vt:lpstr>
      <vt:lpstr>Lotim</vt:lpstr>
      <vt:lpstr>KSB</vt:lpstr>
      <vt:lpstr>Sumbawa</vt:lpstr>
      <vt:lpstr>Dompu</vt:lpstr>
      <vt:lpstr>Kab. Bima</vt:lpstr>
      <vt:lpstr>Kota Bima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Imom Abdullah</dc:creator>
  <cp:lastModifiedBy>RC NTB Staff</cp:lastModifiedBy>
  <dcterms:created xsi:type="dcterms:W3CDTF">2022-03-22T02:15:29Z</dcterms:created>
  <dcterms:modified xsi:type="dcterms:W3CDTF">2022-04-08T02:03:53Z</dcterms:modified>
</cp:coreProperties>
</file>