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M\Downloads\"/>
    </mc:Choice>
  </mc:AlternateContent>
  <bookViews>
    <workbookView xWindow="0" yWindow="0" windowWidth="20490" windowHeight="7650"/>
  </bookViews>
  <sheets>
    <sheet name="4 KUR Setda_ DES 22" sheetId="4" r:id="rId1"/>
    <sheet name="3 KUR Setda_Semi Auto" sheetId="3" r:id="rId2"/>
    <sheet name="2 KUR Setda DES 22" sheetId="2" r:id="rId3"/>
    <sheet name="1 KUR OKT 22" sheetId="1" r:id="rId4"/>
  </sheets>
  <externalReferences>
    <externalReference r:id="rId5"/>
  </externalReferences>
  <definedNames>
    <definedName name="_xlnm.Print_Area" localSheetId="3">'1 KUR OKT 22'!$A$1:$K$127</definedName>
    <definedName name="_xlnm.Print_Area" localSheetId="2">'2 KUR Setda DES 22'!$A$1:$M$79</definedName>
    <definedName name="_xlnm.Print_Area" localSheetId="1">'3 KUR Setda_Semi Auto'!$A$1:$K$104</definedName>
    <definedName name="_xlnm.Print_Area" localSheetId="0">'4 KUR Setda_ DES 22'!$A$1:$F$29</definedName>
    <definedName name="_xlnm.Print_Titles" localSheetId="1">'3 KUR Setda_Semi Auto'!$6:$8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4" l="1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E11" i="4"/>
  <c r="E21" i="4" s="1"/>
  <c r="E31" i="4" s="1"/>
  <c r="D11" i="4"/>
  <c r="D21" i="4" s="1"/>
  <c r="D31" i="4" s="1"/>
  <c r="B6" i="4"/>
  <c r="I95" i="3"/>
  <c r="H95" i="3"/>
  <c r="G95" i="3"/>
  <c r="F95" i="3"/>
  <c r="E95" i="3"/>
  <c r="H94" i="3"/>
  <c r="I94" i="3" s="1"/>
  <c r="G94" i="3"/>
  <c r="F94" i="3"/>
  <c r="E94" i="3"/>
  <c r="I93" i="3"/>
  <c r="H93" i="3"/>
  <c r="G93" i="3"/>
  <c r="F93" i="3"/>
  <c r="E93" i="3"/>
  <c r="H92" i="3"/>
  <c r="I92" i="3" s="1"/>
  <c r="G92" i="3"/>
  <c r="F92" i="3"/>
  <c r="E92" i="3"/>
  <c r="H91" i="3"/>
  <c r="I91" i="3" s="1"/>
  <c r="G91" i="3"/>
  <c r="F91" i="3"/>
  <c r="E91" i="3"/>
  <c r="H90" i="3"/>
  <c r="I90" i="3" s="1"/>
  <c r="G90" i="3"/>
  <c r="F90" i="3"/>
  <c r="E90" i="3"/>
  <c r="I89" i="3"/>
  <c r="H89" i="3"/>
  <c r="G89" i="3"/>
  <c r="F89" i="3"/>
  <c r="E89" i="3"/>
  <c r="H88" i="3"/>
  <c r="I88" i="3" s="1"/>
  <c r="G88" i="3"/>
  <c r="F88" i="3"/>
  <c r="E88" i="3"/>
  <c r="I87" i="3"/>
  <c r="H87" i="3"/>
  <c r="G87" i="3"/>
  <c r="G96" i="3" s="1"/>
  <c r="F87" i="3"/>
  <c r="E87" i="3"/>
  <c r="H86" i="3"/>
  <c r="H96" i="3" s="1"/>
  <c r="G86" i="3"/>
  <c r="F86" i="3"/>
  <c r="F96" i="3" s="1"/>
  <c r="E86" i="3"/>
  <c r="E96" i="3" s="1"/>
  <c r="H84" i="3"/>
  <c r="I84" i="3" s="1"/>
  <c r="G84" i="3"/>
  <c r="F84" i="3"/>
  <c r="E84" i="3"/>
  <c r="H83" i="3"/>
  <c r="I83" i="3" s="1"/>
  <c r="G83" i="3"/>
  <c r="F83" i="3"/>
  <c r="E83" i="3"/>
  <c r="I82" i="3"/>
  <c r="H82" i="3"/>
  <c r="G82" i="3"/>
  <c r="F82" i="3"/>
  <c r="E82" i="3"/>
  <c r="H81" i="3"/>
  <c r="I81" i="3" s="1"/>
  <c r="G81" i="3"/>
  <c r="F81" i="3"/>
  <c r="E81" i="3"/>
  <c r="H80" i="3"/>
  <c r="G80" i="3"/>
  <c r="I80" i="3" s="1"/>
  <c r="F80" i="3"/>
  <c r="E80" i="3"/>
  <c r="H79" i="3"/>
  <c r="I79" i="3" s="1"/>
  <c r="G79" i="3"/>
  <c r="F79" i="3"/>
  <c r="F85" i="3" s="1"/>
  <c r="E79" i="3"/>
  <c r="H78" i="3"/>
  <c r="I78" i="3" s="1"/>
  <c r="G78" i="3"/>
  <c r="F78" i="3"/>
  <c r="E78" i="3"/>
  <c r="H77" i="3"/>
  <c r="I77" i="3" s="1"/>
  <c r="G77" i="3"/>
  <c r="F77" i="3"/>
  <c r="E77" i="3"/>
  <c r="I76" i="3"/>
  <c r="H76" i="3"/>
  <c r="G76" i="3"/>
  <c r="F76" i="3"/>
  <c r="E76" i="3"/>
  <c r="H75" i="3"/>
  <c r="H85" i="3" s="1"/>
  <c r="G75" i="3"/>
  <c r="G85" i="3" s="1"/>
  <c r="F75" i="3"/>
  <c r="E75" i="3"/>
  <c r="E85" i="3" s="1"/>
  <c r="I73" i="3"/>
  <c r="H73" i="3"/>
  <c r="G73" i="3"/>
  <c r="F73" i="3"/>
  <c r="E73" i="3"/>
  <c r="H72" i="3"/>
  <c r="I72" i="3" s="1"/>
  <c r="G72" i="3"/>
  <c r="F72" i="3"/>
  <c r="E72" i="3"/>
  <c r="H71" i="3"/>
  <c r="I71" i="3" s="1"/>
  <c r="G71" i="3"/>
  <c r="F71" i="3"/>
  <c r="E71" i="3"/>
  <c r="H70" i="3"/>
  <c r="I70" i="3" s="1"/>
  <c r="G70" i="3"/>
  <c r="F70" i="3"/>
  <c r="E70" i="3"/>
  <c r="I69" i="3"/>
  <c r="H69" i="3"/>
  <c r="G69" i="3"/>
  <c r="F69" i="3"/>
  <c r="E69" i="3"/>
  <c r="H68" i="3"/>
  <c r="I68" i="3" s="1"/>
  <c r="G68" i="3"/>
  <c r="F68" i="3"/>
  <c r="E68" i="3"/>
  <c r="I67" i="3"/>
  <c r="H67" i="3"/>
  <c r="G67" i="3"/>
  <c r="F67" i="3"/>
  <c r="E67" i="3"/>
  <c r="H66" i="3"/>
  <c r="I66" i="3" s="1"/>
  <c r="G66" i="3"/>
  <c r="F66" i="3"/>
  <c r="E66" i="3"/>
  <c r="H65" i="3"/>
  <c r="I65" i="3" s="1"/>
  <c r="G65" i="3"/>
  <c r="F65" i="3"/>
  <c r="E65" i="3"/>
  <c r="E74" i="3" s="1"/>
  <c r="H64" i="3"/>
  <c r="I64" i="3" s="1"/>
  <c r="G64" i="3"/>
  <c r="G74" i="3" s="1"/>
  <c r="F64" i="3"/>
  <c r="F74" i="3" s="1"/>
  <c r="E64" i="3"/>
  <c r="I62" i="3"/>
  <c r="H62" i="3"/>
  <c r="G62" i="3"/>
  <c r="F62" i="3"/>
  <c r="E62" i="3"/>
  <c r="H61" i="3"/>
  <c r="I61" i="3" s="1"/>
  <c r="G61" i="3"/>
  <c r="F61" i="3"/>
  <c r="E61" i="3"/>
  <c r="I60" i="3"/>
  <c r="H60" i="3"/>
  <c r="G60" i="3"/>
  <c r="F60" i="3"/>
  <c r="E60" i="3"/>
  <c r="H59" i="3"/>
  <c r="I59" i="3" s="1"/>
  <c r="G59" i="3"/>
  <c r="F59" i="3"/>
  <c r="E59" i="3"/>
  <c r="H58" i="3"/>
  <c r="I58" i="3" s="1"/>
  <c r="G58" i="3"/>
  <c r="F58" i="3"/>
  <c r="E58" i="3"/>
  <c r="H57" i="3"/>
  <c r="I57" i="3" s="1"/>
  <c r="G57" i="3"/>
  <c r="F57" i="3"/>
  <c r="E57" i="3"/>
  <c r="I56" i="3"/>
  <c r="H56" i="3"/>
  <c r="G56" i="3"/>
  <c r="F56" i="3"/>
  <c r="E56" i="3"/>
  <c r="H55" i="3"/>
  <c r="I55" i="3" s="1"/>
  <c r="G55" i="3"/>
  <c r="F55" i="3"/>
  <c r="E55" i="3"/>
  <c r="I54" i="3"/>
  <c r="H54" i="3"/>
  <c r="G54" i="3"/>
  <c r="G63" i="3" s="1"/>
  <c r="F54" i="3"/>
  <c r="E54" i="3"/>
  <c r="H53" i="3"/>
  <c r="H63" i="3" s="1"/>
  <c r="I63" i="3" s="1"/>
  <c r="G53" i="3"/>
  <c r="F53" i="3"/>
  <c r="F63" i="3" s="1"/>
  <c r="E53" i="3"/>
  <c r="E63" i="3" s="1"/>
  <c r="H51" i="3"/>
  <c r="I51" i="3" s="1"/>
  <c r="G51" i="3"/>
  <c r="F51" i="3"/>
  <c r="E51" i="3"/>
  <c r="H50" i="3"/>
  <c r="I50" i="3" s="1"/>
  <c r="G50" i="3"/>
  <c r="F50" i="3"/>
  <c r="E50" i="3"/>
  <c r="I49" i="3"/>
  <c r="H49" i="3"/>
  <c r="G49" i="3"/>
  <c r="F49" i="3"/>
  <c r="E49" i="3"/>
  <c r="H48" i="3"/>
  <c r="I48" i="3" s="1"/>
  <c r="G48" i="3"/>
  <c r="F48" i="3"/>
  <c r="E48" i="3"/>
  <c r="H47" i="3"/>
  <c r="G47" i="3"/>
  <c r="I47" i="3" s="1"/>
  <c r="F47" i="3"/>
  <c r="E47" i="3"/>
  <c r="H46" i="3"/>
  <c r="I46" i="3" s="1"/>
  <c r="G46" i="3"/>
  <c r="F46" i="3"/>
  <c r="F52" i="3" s="1"/>
  <c r="E46" i="3"/>
  <c r="H45" i="3"/>
  <c r="I45" i="3" s="1"/>
  <c r="G45" i="3"/>
  <c r="F45" i="3"/>
  <c r="E45" i="3"/>
  <c r="H44" i="3"/>
  <c r="I44" i="3" s="1"/>
  <c r="G44" i="3"/>
  <c r="F44" i="3"/>
  <c r="E44" i="3"/>
  <c r="I43" i="3"/>
  <c r="H43" i="3"/>
  <c r="G43" i="3"/>
  <c r="F43" i="3"/>
  <c r="E43" i="3"/>
  <c r="H42" i="3"/>
  <c r="H52" i="3" s="1"/>
  <c r="G42" i="3"/>
  <c r="G52" i="3" s="1"/>
  <c r="F42" i="3"/>
  <c r="E42" i="3"/>
  <c r="E52" i="3" s="1"/>
  <c r="I40" i="3"/>
  <c r="H40" i="3"/>
  <c r="G40" i="3"/>
  <c r="F40" i="3"/>
  <c r="E40" i="3"/>
  <c r="H39" i="3"/>
  <c r="I39" i="3" s="1"/>
  <c r="G39" i="3"/>
  <c r="F39" i="3"/>
  <c r="E39" i="3"/>
  <c r="H38" i="3"/>
  <c r="I38" i="3" s="1"/>
  <c r="G38" i="3"/>
  <c r="F38" i="3"/>
  <c r="E38" i="3"/>
  <c r="H37" i="3"/>
  <c r="I37" i="3" s="1"/>
  <c r="G37" i="3"/>
  <c r="F37" i="3"/>
  <c r="E37" i="3"/>
  <c r="I36" i="3"/>
  <c r="H36" i="3"/>
  <c r="G36" i="3"/>
  <c r="F36" i="3"/>
  <c r="E36" i="3"/>
  <c r="H35" i="3"/>
  <c r="I35" i="3" s="1"/>
  <c r="G35" i="3"/>
  <c r="F35" i="3"/>
  <c r="E35" i="3"/>
  <c r="I34" i="3"/>
  <c r="H34" i="3"/>
  <c r="G34" i="3"/>
  <c r="F34" i="3"/>
  <c r="E34" i="3"/>
  <c r="H33" i="3"/>
  <c r="I33" i="3" s="1"/>
  <c r="G33" i="3"/>
  <c r="F33" i="3"/>
  <c r="E33" i="3"/>
  <c r="H32" i="3"/>
  <c r="I32" i="3" s="1"/>
  <c r="G32" i="3"/>
  <c r="F32" i="3"/>
  <c r="E32" i="3"/>
  <c r="E41" i="3" s="1"/>
  <c r="H31" i="3"/>
  <c r="I31" i="3" s="1"/>
  <c r="G31" i="3"/>
  <c r="G41" i="3" s="1"/>
  <c r="F31" i="3"/>
  <c r="F41" i="3" s="1"/>
  <c r="E31" i="3"/>
  <c r="G30" i="3"/>
  <c r="I29" i="3"/>
  <c r="H29" i="3"/>
  <c r="G29" i="3"/>
  <c r="H28" i="3"/>
  <c r="H17" i="3" s="1"/>
  <c r="I17" i="3" s="1"/>
  <c r="G28" i="3"/>
  <c r="I27" i="3"/>
  <c r="H27" i="3"/>
  <c r="G27" i="3"/>
  <c r="H26" i="3"/>
  <c r="I26" i="3" s="1"/>
  <c r="G26" i="3"/>
  <c r="I25" i="3"/>
  <c r="H25" i="3"/>
  <c r="G25" i="3"/>
  <c r="H24" i="3"/>
  <c r="I24" i="3" s="1"/>
  <c r="G24" i="3"/>
  <c r="I23" i="3"/>
  <c r="H23" i="3"/>
  <c r="G23" i="3"/>
  <c r="H22" i="3"/>
  <c r="H11" i="3" s="1"/>
  <c r="I11" i="3" s="1"/>
  <c r="G22" i="3"/>
  <c r="I21" i="3"/>
  <c r="H21" i="3"/>
  <c r="G21" i="3"/>
  <c r="H20" i="3"/>
  <c r="H30" i="3" s="1"/>
  <c r="I30" i="3" s="1"/>
  <c r="G20" i="3"/>
  <c r="F20" i="3"/>
  <c r="F9" i="3" s="1"/>
  <c r="F19" i="3" s="1"/>
  <c r="E20" i="3"/>
  <c r="E30" i="3" s="1"/>
  <c r="H18" i="3"/>
  <c r="I18" i="3" s="1"/>
  <c r="G18" i="3"/>
  <c r="F18" i="3"/>
  <c r="E18" i="3"/>
  <c r="G17" i="3"/>
  <c r="F17" i="3"/>
  <c r="E17" i="3"/>
  <c r="I16" i="3"/>
  <c r="H16" i="3"/>
  <c r="G16" i="3"/>
  <c r="F16" i="3"/>
  <c r="E16" i="3"/>
  <c r="H15" i="3"/>
  <c r="I15" i="3" s="1"/>
  <c r="G15" i="3"/>
  <c r="F15" i="3"/>
  <c r="E15" i="3"/>
  <c r="H14" i="3"/>
  <c r="G14" i="3"/>
  <c r="I14" i="3" s="1"/>
  <c r="F14" i="3"/>
  <c r="E14" i="3"/>
  <c r="H13" i="3"/>
  <c r="I13" i="3" s="1"/>
  <c r="G13" i="3"/>
  <c r="F13" i="3"/>
  <c r="E13" i="3"/>
  <c r="H12" i="3"/>
  <c r="I12" i="3" s="1"/>
  <c r="G12" i="3"/>
  <c r="F12" i="3"/>
  <c r="E12" i="3"/>
  <c r="G11" i="3"/>
  <c r="F11" i="3"/>
  <c r="E11" i="3"/>
  <c r="I10" i="3"/>
  <c r="H10" i="3"/>
  <c r="G10" i="3"/>
  <c r="F10" i="3"/>
  <c r="E10" i="3"/>
  <c r="H9" i="3"/>
  <c r="H19" i="3" s="1"/>
  <c r="G9" i="3"/>
  <c r="G19" i="3" s="1"/>
  <c r="E9" i="3"/>
  <c r="E19" i="3" s="1"/>
  <c r="B4" i="3"/>
  <c r="L71" i="2"/>
  <c r="D68" i="2"/>
  <c r="F68" i="2" s="1"/>
  <c r="D64" i="2"/>
  <c r="F64" i="2" s="1"/>
  <c r="L63" i="2"/>
  <c r="B58" i="2"/>
  <c r="K34" i="2"/>
  <c r="L34" i="2" s="1"/>
  <c r="J34" i="2"/>
  <c r="H34" i="2"/>
  <c r="G34" i="2"/>
  <c r="I34" i="2" s="1"/>
  <c r="E34" i="2"/>
  <c r="D34" i="2"/>
  <c r="F34" i="2" s="1"/>
  <c r="K33" i="2"/>
  <c r="L33" i="2" s="1"/>
  <c r="J33" i="2"/>
  <c r="H33" i="2"/>
  <c r="G33" i="2"/>
  <c r="I33" i="2" s="1"/>
  <c r="E33" i="2"/>
  <c r="D33" i="2"/>
  <c r="F33" i="2" s="1"/>
  <c r="K32" i="2"/>
  <c r="L32" i="2" s="1"/>
  <c r="J32" i="2"/>
  <c r="H32" i="2"/>
  <c r="G32" i="2"/>
  <c r="I32" i="2" s="1"/>
  <c r="E32" i="2"/>
  <c r="D32" i="2"/>
  <c r="F32" i="2" s="1"/>
  <c r="K31" i="2"/>
  <c r="L31" i="2" s="1"/>
  <c r="J31" i="2"/>
  <c r="H31" i="2"/>
  <c r="G31" i="2"/>
  <c r="I31" i="2" s="1"/>
  <c r="E31" i="2"/>
  <c r="D31" i="2"/>
  <c r="F31" i="2" s="1"/>
  <c r="K30" i="2"/>
  <c r="J30" i="2"/>
  <c r="H30" i="2"/>
  <c r="G30" i="2"/>
  <c r="I30" i="2" s="1"/>
  <c r="E30" i="2"/>
  <c r="D30" i="2"/>
  <c r="F30" i="2" s="1"/>
  <c r="K29" i="2"/>
  <c r="L29" i="2" s="1"/>
  <c r="J29" i="2"/>
  <c r="H29" i="2"/>
  <c r="G29" i="2"/>
  <c r="I29" i="2" s="1"/>
  <c r="E29" i="2"/>
  <c r="D29" i="2"/>
  <c r="F29" i="2" s="1"/>
  <c r="L28" i="2"/>
  <c r="K28" i="2"/>
  <c r="J28" i="2"/>
  <c r="H28" i="2"/>
  <c r="G28" i="2"/>
  <c r="I28" i="2" s="1"/>
  <c r="E28" i="2"/>
  <c r="D28" i="2"/>
  <c r="F28" i="2" s="1"/>
  <c r="K27" i="2"/>
  <c r="L27" i="2" s="1"/>
  <c r="J27" i="2"/>
  <c r="H27" i="2"/>
  <c r="G27" i="2"/>
  <c r="I27" i="2" s="1"/>
  <c r="E27" i="2"/>
  <c r="D27" i="2"/>
  <c r="F27" i="2" s="1"/>
  <c r="L26" i="2"/>
  <c r="K26" i="2"/>
  <c r="J26" i="2"/>
  <c r="H26" i="2"/>
  <c r="G26" i="2"/>
  <c r="I26" i="2" s="1"/>
  <c r="E26" i="2"/>
  <c r="F26" i="2" s="1"/>
  <c r="D26" i="2"/>
  <c r="K25" i="2"/>
  <c r="J25" i="2"/>
  <c r="H25" i="2"/>
  <c r="H35" i="2" s="1"/>
  <c r="G25" i="2"/>
  <c r="G35" i="2" s="1"/>
  <c r="E25" i="2"/>
  <c r="D25" i="2"/>
  <c r="K18" i="2"/>
  <c r="K71" i="2" s="1"/>
  <c r="J18" i="2"/>
  <c r="J71" i="2" s="1"/>
  <c r="H18" i="2"/>
  <c r="H71" i="2" s="1"/>
  <c r="G18" i="2"/>
  <c r="G71" i="2" s="1"/>
  <c r="I71" i="2" s="1"/>
  <c r="E18" i="2"/>
  <c r="E71" i="2" s="1"/>
  <c r="D18" i="2"/>
  <c r="F18" i="2" s="1"/>
  <c r="K17" i="2"/>
  <c r="K70" i="2" s="1"/>
  <c r="L70" i="2" s="1"/>
  <c r="J17" i="2"/>
  <c r="J70" i="2" s="1"/>
  <c r="H17" i="2"/>
  <c r="G17" i="2"/>
  <c r="I17" i="2" s="1"/>
  <c r="E17" i="2"/>
  <c r="E70" i="2" s="1"/>
  <c r="D17" i="2"/>
  <c r="F17" i="2" s="1"/>
  <c r="K16" i="2"/>
  <c r="K69" i="2" s="1"/>
  <c r="L69" i="2" s="1"/>
  <c r="J16" i="2"/>
  <c r="H16" i="2"/>
  <c r="H69" i="2" s="1"/>
  <c r="G16" i="2"/>
  <c r="G69" i="2" s="1"/>
  <c r="I69" i="2" s="1"/>
  <c r="E16" i="2"/>
  <c r="E69" i="2" s="1"/>
  <c r="D16" i="2"/>
  <c r="F16" i="2" s="1"/>
  <c r="K15" i="2"/>
  <c r="K68" i="2" s="1"/>
  <c r="L68" i="2" s="1"/>
  <c r="J15" i="2"/>
  <c r="J68" i="2" s="1"/>
  <c r="H15" i="2"/>
  <c r="G15" i="2"/>
  <c r="I15" i="2" s="1"/>
  <c r="F15" i="2"/>
  <c r="E15" i="2"/>
  <c r="E68" i="2" s="1"/>
  <c r="D15" i="2"/>
  <c r="K14" i="2"/>
  <c r="K67" i="2" s="1"/>
  <c r="J14" i="2"/>
  <c r="J67" i="2" s="1"/>
  <c r="H14" i="2"/>
  <c r="H67" i="2" s="1"/>
  <c r="G14" i="2"/>
  <c r="G67" i="2" s="1"/>
  <c r="I67" i="2" s="1"/>
  <c r="L67" i="2" s="1"/>
  <c r="E14" i="2"/>
  <c r="E67" i="2" s="1"/>
  <c r="D14" i="2"/>
  <c r="F14" i="2" s="1"/>
  <c r="K13" i="2"/>
  <c r="K66" i="2" s="1"/>
  <c r="L66" i="2" s="1"/>
  <c r="J13" i="2"/>
  <c r="J66" i="2" s="1"/>
  <c r="H13" i="2"/>
  <c r="G13" i="2"/>
  <c r="I13" i="2" s="1"/>
  <c r="E13" i="2"/>
  <c r="E66" i="2" s="1"/>
  <c r="D13" i="2"/>
  <c r="F13" i="2" s="1"/>
  <c r="K12" i="2"/>
  <c r="K65" i="2" s="1"/>
  <c r="L65" i="2" s="1"/>
  <c r="J12" i="2"/>
  <c r="H12" i="2"/>
  <c r="H65" i="2" s="1"/>
  <c r="G12" i="2"/>
  <c r="G65" i="2" s="1"/>
  <c r="I65" i="2" s="1"/>
  <c r="E12" i="2"/>
  <c r="E65" i="2" s="1"/>
  <c r="D12" i="2"/>
  <c r="F12" i="2" s="1"/>
  <c r="K11" i="2"/>
  <c r="K64" i="2" s="1"/>
  <c r="J11" i="2"/>
  <c r="J64" i="2" s="1"/>
  <c r="H11" i="2"/>
  <c r="H64" i="2" s="1"/>
  <c r="G11" i="2"/>
  <c r="I11" i="2" s="1"/>
  <c r="F11" i="2"/>
  <c r="E11" i="2"/>
  <c r="E64" i="2" s="1"/>
  <c r="D11" i="2"/>
  <c r="K10" i="2"/>
  <c r="K63" i="2" s="1"/>
  <c r="J10" i="2"/>
  <c r="J63" i="2" s="1"/>
  <c r="H10" i="2"/>
  <c r="H63" i="2" s="1"/>
  <c r="G10" i="2"/>
  <c r="G63" i="2" s="1"/>
  <c r="I63" i="2" s="1"/>
  <c r="E10" i="2"/>
  <c r="D10" i="2"/>
  <c r="F10" i="2" s="1"/>
  <c r="K9" i="2"/>
  <c r="K62" i="2" s="1"/>
  <c r="J9" i="2"/>
  <c r="J62" i="2" s="1"/>
  <c r="H9" i="2"/>
  <c r="G9" i="2"/>
  <c r="E9" i="2"/>
  <c r="E62" i="2" s="1"/>
  <c r="D9" i="2"/>
  <c r="F9" i="2" s="1"/>
  <c r="F19" i="2" s="1"/>
  <c r="B4" i="2"/>
  <c r="B114" i="1"/>
  <c r="B115" i="1" s="1"/>
  <c r="B116" i="1" s="1"/>
  <c r="B117" i="1" s="1"/>
  <c r="B118" i="1" s="1"/>
  <c r="B119" i="1" s="1"/>
  <c r="J113" i="1"/>
  <c r="I113" i="1"/>
  <c r="H113" i="1"/>
  <c r="G113" i="1"/>
  <c r="E113" i="1"/>
  <c r="F113" i="1" s="1"/>
  <c r="B113" i="1"/>
  <c r="G111" i="1"/>
  <c r="B66" i="1"/>
  <c r="B67" i="1" s="1"/>
  <c r="B68" i="1" s="1"/>
  <c r="B69" i="1" s="1"/>
  <c r="B65" i="1"/>
  <c r="B64" i="1"/>
  <c r="J62" i="1"/>
  <c r="J111" i="1" s="1"/>
  <c r="I62" i="1"/>
  <c r="H62" i="1"/>
  <c r="G62" i="1"/>
  <c r="E62" i="1"/>
  <c r="E111" i="1" s="1"/>
  <c r="D62" i="1"/>
  <c r="D111" i="1" s="1"/>
  <c r="G31" i="1"/>
  <c r="E31" i="1"/>
  <c r="J30" i="1"/>
  <c r="H30" i="1"/>
  <c r="H69" i="1" s="1"/>
  <c r="H118" i="1" s="1"/>
  <c r="G30" i="1"/>
  <c r="I30" i="1" s="1"/>
  <c r="F30" i="1"/>
  <c r="E30" i="1"/>
  <c r="D30" i="1"/>
  <c r="J29" i="1"/>
  <c r="J68" i="1" s="1"/>
  <c r="J119" i="1" s="1"/>
  <c r="H29" i="1"/>
  <c r="I29" i="1" s="1"/>
  <c r="G29" i="1"/>
  <c r="E29" i="1"/>
  <c r="D29" i="1"/>
  <c r="D68" i="1" s="1"/>
  <c r="J28" i="1"/>
  <c r="I28" i="1"/>
  <c r="H28" i="1"/>
  <c r="G28" i="1"/>
  <c r="F28" i="1"/>
  <c r="E28" i="1"/>
  <c r="D28" i="1"/>
  <c r="J27" i="1"/>
  <c r="H27" i="1"/>
  <c r="H66" i="1" s="1"/>
  <c r="H116" i="1" s="1"/>
  <c r="G27" i="1"/>
  <c r="I27" i="1" s="1"/>
  <c r="F27" i="1"/>
  <c r="E27" i="1"/>
  <c r="D27" i="1"/>
  <c r="J26" i="1"/>
  <c r="J65" i="1" s="1"/>
  <c r="J115" i="1" s="1"/>
  <c r="H26" i="1"/>
  <c r="I26" i="1" s="1"/>
  <c r="G26" i="1"/>
  <c r="E26" i="1"/>
  <c r="D26" i="1"/>
  <c r="D65" i="1" s="1"/>
  <c r="B26" i="1"/>
  <c r="B27" i="1" s="1"/>
  <c r="B28" i="1" s="1"/>
  <c r="B29" i="1" s="1"/>
  <c r="B30" i="1" s="1"/>
  <c r="J25" i="1"/>
  <c r="J31" i="1" s="1"/>
  <c r="I25" i="1"/>
  <c r="H25" i="1"/>
  <c r="G25" i="1"/>
  <c r="E25" i="1"/>
  <c r="D25" i="1"/>
  <c r="D31" i="1" s="1"/>
  <c r="B25" i="1"/>
  <c r="J24" i="1"/>
  <c r="H24" i="1"/>
  <c r="H63" i="1" s="1"/>
  <c r="H112" i="1" s="1"/>
  <c r="G24" i="1"/>
  <c r="I24" i="1" s="1"/>
  <c r="F24" i="1"/>
  <c r="E24" i="1"/>
  <c r="D24" i="1"/>
  <c r="I23" i="1"/>
  <c r="F23" i="1"/>
  <c r="E17" i="1"/>
  <c r="J16" i="1"/>
  <c r="J69" i="1" s="1"/>
  <c r="J118" i="1" s="1"/>
  <c r="I16" i="1"/>
  <c r="H16" i="1"/>
  <c r="G16" i="1"/>
  <c r="G69" i="1" s="1"/>
  <c r="E16" i="1"/>
  <c r="E69" i="1" s="1"/>
  <c r="E118" i="1" s="1"/>
  <c r="D16" i="1"/>
  <c r="D69" i="1" s="1"/>
  <c r="J15" i="1"/>
  <c r="H15" i="1"/>
  <c r="H68" i="1" s="1"/>
  <c r="H119" i="1" s="1"/>
  <c r="G15" i="1"/>
  <c r="G68" i="1" s="1"/>
  <c r="F15" i="1"/>
  <c r="E15" i="1"/>
  <c r="E68" i="1" s="1"/>
  <c r="E119" i="1" s="1"/>
  <c r="D15" i="1"/>
  <c r="J14" i="1"/>
  <c r="J67" i="1" s="1"/>
  <c r="J117" i="1" s="1"/>
  <c r="H14" i="1"/>
  <c r="H67" i="1" s="1"/>
  <c r="H117" i="1" s="1"/>
  <c r="G14" i="1"/>
  <c r="G67" i="1" s="1"/>
  <c r="E14" i="1"/>
  <c r="E67" i="1" s="1"/>
  <c r="E117" i="1" s="1"/>
  <c r="D14" i="1"/>
  <c r="D67" i="1" s="1"/>
  <c r="J13" i="1"/>
  <c r="J66" i="1" s="1"/>
  <c r="J116" i="1" s="1"/>
  <c r="H13" i="1"/>
  <c r="G13" i="1"/>
  <c r="G66" i="1" s="1"/>
  <c r="E13" i="1"/>
  <c r="E66" i="1" s="1"/>
  <c r="E116" i="1" s="1"/>
  <c r="D13" i="1"/>
  <c r="D66" i="1" s="1"/>
  <c r="J12" i="1"/>
  <c r="H12" i="1"/>
  <c r="I12" i="1" s="1"/>
  <c r="G12" i="1"/>
  <c r="G65" i="1" s="1"/>
  <c r="F12" i="1"/>
  <c r="E12" i="1"/>
  <c r="E65" i="1" s="1"/>
  <c r="E115" i="1" s="1"/>
  <c r="D12" i="1"/>
  <c r="B12" i="1"/>
  <c r="B13" i="1" s="1"/>
  <c r="B14" i="1" s="1"/>
  <c r="B15" i="1" s="1"/>
  <c r="B16" i="1" s="1"/>
  <c r="J11" i="1"/>
  <c r="J64" i="1" s="1"/>
  <c r="J114" i="1" s="1"/>
  <c r="H11" i="1"/>
  <c r="H17" i="1" s="1"/>
  <c r="G11" i="1"/>
  <c r="G64" i="1" s="1"/>
  <c r="E11" i="1"/>
  <c r="E64" i="1" s="1"/>
  <c r="E114" i="1" s="1"/>
  <c r="D11" i="1"/>
  <c r="D64" i="1" s="1"/>
  <c r="B11" i="1"/>
  <c r="J10" i="1"/>
  <c r="J63" i="1" s="1"/>
  <c r="J112" i="1" s="1"/>
  <c r="H10" i="1"/>
  <c r="G10" i="1"/>
  <c r="G63" i="1" s="1"/>
  <c r="E10" i="1"/>
  <c r="E63" i="1" s="1"/>
  <c r="E112" i="1" s="1"/>
  <c r="D10" i="1"/>
  <c r="D17" i="1" s="1"/>
  <c r="I9" i="1"/>
  <c r="F9" i="1"/>
  <c r="B4" i="1"/>
  <c r="B58" i="1" s="1"/>
  <c r="B107" i="1" s="1"/>
  <c r="I19" i="3" l="1"/>
  <c r="I85" i="3"/>
  <c r="I96" i="3"/>
  <c r="H97" i="3"/>
  <c r="I52" i="3"/>
  <c r="E97" i="3"/>
  <c r="E106" i="3" s="1"/>
  <c r="G97" i="3"/>
  <c r="G106" i="3" s="1"/>
  <c r="F97" i="3"/>
  <c r="L85" i="3" s="1"/>
  <c r="H41" i="3"/>
  <c r="I41" i="3" s="1"/>
  <c r="H74" i="3"/>
  <c r="I74" i="3" s="1"/>
  <c r="I9" i="3"/>
  <c r="I42" i="3"/>
  <c r="I75" i="3"/>
  <c r="F30" i="3"/>
  <c r="I20" i="3"/>
  <c r="I22" i="3"/>
  <c r="I28" i="3"/>
  <c r="I53" i="3"/>
  <c r="I86" i="3"/>
  <c r="I10" i="2"/>
  <c r="I14" i="2"/>
  <c r="I18" i="2"/>
  <c r="J19" i="2"/>
  <c r="D62" i="2"/>
  <c r="D66" i="2"/>
  <c r="F66" i="2" s="1"/>
  <c r="D70" i="2"/>
  <c r="F70" i="2" s="1"/>
  <c r="L13" i="2"/>
  <c r="H68" i="2"/>
  <c r="L17" i="2"/>
  <c r="K19" i="2"/>
  <c r="I25" i="2"/>
  <c r="I35" i="2" s="1"/>
  <c r="K72" i="2"/>
  <c r="J35" i="2"/>
  <c r="L30" i="2"/>
  <c r="G19" i="2"/>
  <c r="I12" i="2"/>
  <c r="I16" i="2"/>
  <c r="D19" i="2"/>
  <c r="D35" i="2"/>
  <c r="L25" i="2"/>
  <c r="E63" i="2"/>
  <c r="E72" i="2" s="1"/>
  <c r="E81" i="2" s="1"/>
  <c r="H62" i="2"/>
  <c r="L11" i="2"/>
  <c r="J65" i="2"/>
  <c r="J72" i="2" s="1"/>
  <c r="H66" i="2"/>
  <c r="L15" i="2"/>
  <c r="J69" i="2"/>
  <c r="H70" i="2"/>
  <c r="E19" i="2"/>
  <c r="E35" i="2"/>
  <c r="H19" i="2"/>
  <c r="K35" i="2"/>
  <c r="L35" i="2" s="1"/>
  <c r="G62" i="2"/>
  <c r="D63" i="2"/>
  <c r="F63" i="2" s="1"/>
  <c r="G64" i="2"/>
  <c r="I64" i="2" s="1"/>
  <c r="L64" i="2" s="1"/>
  <c r="D65" i="2"/>
  <c r="F65" i="2" s="1"/>
  <c r="G66" i="2"/>
  <c r="I66" i="2" s="1"/>
  <c r="D67" i="2"/>
  <c r="F67" i="2" s="1"/>
  <c r="G68" i="2"/>
  <c r="D69" i="2"/>
  <c r="F69" i="2" s="1"/>
  <c r="G70" i="2"/>
  <c r="I70" i="2" s="1"/>
  <c r="D71" i="2"/>
  <c r="F71" i="2" s="1"/>
  <c r="I9" i="2"/>
  <c r="L9" i="2" s="1"/>
  <c r="L10" i="2"/>
  <c r="L12" i="2"/>
  <c r="L14" i="2"/>
  <c r="L16" i="2"/>
  <c r="L18" i="2"/>
  <c r="F25" i="2"/>
  <c r="F35" i="2" s="1"/>
  <c r="G115" i="1"/>
  <c r="F65" i="1"/>
  <c r="D115" i="1"/>
  <c r="F115" i="1" s="1"/>
  <c r="F68" i="1"/>
  <c r="D119" i="1"/>
  <c r="F119" i="1" s="1"/>
  <c r="D118" i="1"/>
  <c r="F118" i="1" s="1"/>
  <c r="F69" i="1"/>
  <c r="E120" i="1"/>
  <c r="F67" i="1"/>
  <c r="D117" i="1"/>
  <c r="F117" i="1" s="1"/>
  <c r="I31" i="1"/>
  <c r="G117" i="1"/>
  <c r="I117" i="1" s="1"/>
  <c r="I67" i="1"/>
  <c r="I68" i="1"/>
  <c r="G119" i="1"/>
  <c r="I119" i="1" s="1"/>
  <c r="J120" i="1"/>
  <c r="F111" i="1"/>
  <c r="F64" i="1"/>
  <c r="D114" i="1"/>
  <c r="F114" i="1" s="1"/>
  <c r="D116" i="1"/>
  <c r="F116" i="1" s="1"/>
  <c r="F66" i="1"/>
  <c r="G118" i="1"/>
  <c r="I118" i="1" s="1"/>
  <c r="I69" i="1"/>
  <c r="I63" i="1"/>
  <c r="G70" i="1"/>
  <c r="G112" i="1"/>
  <c r="I112" i="1" s="1"/>
  <c r="G114" i="1"/>
  <c r="I66" i="1"/>
  <c r="G116" i="1"/>
  <c r="I116" i="1" s="1"/>
  <c r="I15" i="1"/>
  <c r="H31" i="1"/>
  <c r="F62" i="1"/>
  <c r="D70" i="1"/>
  <c r="J70" i="1"/>
  <c r="H111" i="1"/>
  <c r="F11" i="1"/>
  <c r="F14" i="1"/>
  <c r="G17" i="1"/>
  <c r="F26" i="1"/>
  <c r="F31" i="1" s="1"/>
  <c r="F29" i="1"/>
  <c r="H65" i="1"/>
  <c r="H115" i="1" s="1"/>
  <c r="E70" i="1"/>
  <c r="F10" i="1"/>
  <c r="F13" i="1"/>
  <c r="F25" i="1"/>
  <c r="D63" i="1"/>
  <c r="H64" i="1"/>
  <c r="H114" i="1" s="1"/>
  <c r="I10" i="1"/>
  <c r="I13" i="1"/>
  <c r="I11" i="1"/>
  <c r="I14" i="1"/>
  <c r="J17" i="1"/>
  <c r="F16" i="1"/>
  <c r="L19" i="3" l="1"/>
  <c r="I97" i="3"/>
  <c r="I106" i="3" s="1"/>
  <c r="H106" i="3"/>
  <c r="F106" i="3"/>
  <c r="L97" i="3"/>
  <c r="L41" i="3"/>
  <c r="L74" i="3"/>
  <c r="L30" i="3"/>
  <c r="L96" i="3"/>
  <c r="L52" i="3"/>
  <c r="L63" i="3"/>
  <c r="F62" i="2"/>
  <c r="F72" i="2" s="1"/>
  <c r="F81" i="2" s="1"/>
  <c r="D72" i="2"/>
  <c r="D81" i="2" s="1"/>
  <c r="H72" i="2"/>
  <c r="H81" i="2" s="1"/>
  <c r="I68" i="2"/>
  <c r="G72" i="2"/>
  <c r="G81" i="2" s="1"/>
  <c r="I62" i="2"/>
  <c r="I19" i="2"/>
  <c r="L19" i="2" s="1"/>
  <c r="D112" i="1"/>
  <c r="F63" i="1"/>
  <c r="H120" i="1"/>
  <c r="E130" i="1"/>
  <c r="E129" i="1"/>
  <c r="H70" i="1"/>
  <c r="I64" i="1"/>
  <c r="I70" i="1" s="1"/>
  <c r="F17" i="1"/>
  <c r="F70" i="1"/>
  <c r="I114" i="1"/>
  <c r="I65" i="1"/>
  <c r="I17" i="1"/>
  <c r="I111" i="1"/>
  <c r="G120" i="1"/>
  <c r="I115" i="1"/>
  <c r="I72" i="2" l="1"/>
  <c r="L62" i="2"/>
  <c r="F112" i="1"/>
  <c r="F120" i="1" s="1"/>
  <c r="D120" i="1"/>
  <c r="G130" i="1"/>
  <c r="G129" i="1"/>
  <c r="I120" i="1"/>
  <c r="H130" i="1"/>
  <c r="H129" i="1"/>
  <c r="I81" i="2" l="1"/>
  <c r="L72" i="2"/>
  <c r="D130" i="1"/>
  <c r="D129" i="1"/>
  <c r="I130" i="1"/>
  <c r="I129" i="1"/>
  <c r="F130" i="1"/>
  <c r="F129" i="1"/>
</calcChain>
</file>

<file path=xl/sharedStrings.xml><?xml version="1.0" encoding="utf-8"?>
<sst xmlns="http://schemas.openxmlformats.org/spreadsheetml/2006/main" count="341" uniqueCount="78">
  <si>
    <t>LAPORAN PENYALURAN KREDIT USAHA RAKYAT (KUR)</t>
  </si>
  <si>
    <t>PT. BANK NTB SYARIAH</t>
  </si>
  <si>
    <t>No</t>
  </si>
  <si>
    <t>KUR MIKRO</t>
  </si>
  <si>
    <t>Jumlah Debitur</t>
  </si>
  <si>
    <t>PLAFOND</t>
  </si>
  <si>
    <t>Jumlah</t>
  </si>
  <si>
    <t>BAKI DEBET</t>
  </si>
  <si>
    <t>KI</t>
  </si>
  <si>
    <t>KMK</t>
  </si>
  <si>
    <t>Plafond</t>
  </si>
  <si>
    <t>Baki Debet</t>
  </si>
  <si>
    <t>Kantor Cabang Utama Pejanggik</t>
  </si>
  <si>
    <t>Kantor Cabang Pejanggik + Gerung</t>
  </si>
  <si>
    <t>Kantor Cabang Praya</t>
  </si>
  <si>
    <t>Kantor Cabang Selong</t>
  </si>
  <si>
    <t xml:space="preserve">Kantor Cabang Taliwang </t>
  </si>
  <si>
    <t>Kantor Cabang Sumbawa</t>
  </si>
  <si>
    <t>Kantor Cabang Bima</t>
  </si>
  <si>
    <t>Kantor Cabang Dompu</t>
  </si>
  <si>
    <t>TOTAL</t>
  </si>
  <si>
    <t>KUR RITEL</t>
  </si>
  <si>
    <t>Z. A Wahyu Nugroho</t>
  </si>
  <si>
    <t>GM. Divisi Komersial, Retail dan Mikro</t>
  </si>
  <si>
    <t>LAPORAN PENYALURAN KREDIT USAHA RAKYAT (KUR) PER KABUPATEN/KOTA SE NTB</t>
  </si>
  <si>
    <t>Kota Mataram</t>
  </si>
  <si>
    <t>Kota Mataram + Kab. Lombok Barat</t>
  </si>
  <si>
    <t>Kabupaten Lombok Utara</t>
  </si>
  <si>
    <t>Kabupaten Lombok Tengah</t>
  </si>
  <si>
    <t>Kabupaten Lombok Timur</t>
  </si>
  <si>
    <t>Kabupaten Sumbawa Barat</t>
  </si>
  <si>
    <t>Kabupaten Sumbawa</t>
  </si>
  <si>
    <t>Kabupaten Dompu</t>
  </si>
  <si>
    <t>Kabupaten Bima dan Kota Bima</t>
  </si>
  <si>
    <t>Menurut Sektor Ekonomi</t>
  </si>
  <si>
    <t>NPL</t>
  </si>
  <si>
    <t>Nominal</t>
  </si>
  <si>
    <t>Ratio</t>
  </si>
  <si>
    <t>Pertanian, Perburuan</t>
  </si>
  <si>
    <t>Pertambangan</t>
  </si>
  <si>
    <t>Industri Pengolahan</t>
  </si>
  <si>
    <t>Listrik, Gas dan Air</t>
  </si>
  <si>
    <t>Konstruksi</t>
  </si>
  <si>
    <t>Perdagangan, Restoran dan Hotel</t>
  </si>
  <si>
    <t>Pengangkutan, Pergudangan &amp; Komunikasi</t>
  </si>
  <si>
    <t>Jasa Dunia Usaha</t>
  </si>
  <si>
    <t xml:space="preserve">Jasa Sosial </t>
  </si>
  <si>
    <t>Lain-Lain</t>
  </si>
  <si>
    <t>Kabupaten/Kota</t>
  </si>
  <si>
    <t>Ket</t>
  </si>
  <si>
    <t>Debitur</t>
  </si>
  <si>
    <t>Realisasi</t>
  </si>
  <si>
    <t>(org)</t>
  </si>
  <si>
    <t>(Rp.)</t>
  </si>
  <si>
    <t>Mataram dan Lombok Barat</t>
  </si>
  <si>
    <t>a. Pertanian, Perburuan</t>
  </si>
  <si>
    <t>b. Pertambangan</t>
  </si>
  <si>
    <t>c. Industri Pengolahan</t>
  </si>
  <si>
    <t>d. Listrik, Gas dan Air</t>
  </si>
  <si>
    <t>e. Konstruksi</t>
  </si>
  <si>
    <t>f. Perdagangan, Restoran dan Hotel</t>
  </si>
  <si>
    <t>g. Pengangkutan, Pergudangan &amp; Komunikasi</t>
  </si>
  <si>
    <t>h. Jasa Dunia Usaha</t>
  </si>
  <si>
    <t xml:space="preserve">i. Jasa Sosial </t>
  </si>
  <si>
    <t>j. Lain-Lain</t>
  </si>
  <si>
    <t>Sub Total</t>
  </si>
  <si>
    <t>Lombok Utara</t>
  </si>
  <si>
    <t>Lombok Tengah</t>
  </si>
  <si>
    <t>Lombok Timur</t>
  </si>
  <si>
    <t xml:space="preserve">Sumbawa Barat </t>
  </si>
  <si>
    <t>Sumbawa</t>
  </si>
  <si>
    <t>Dompu</t>
  </si>
  <si>
    <t>Kab. Bima dan Kota Bima</t>
  </si>
  <si>
    <t>Total</t>
  </si>
  <si>
    <t>REALISASI PENYALURAN KREDIT USAHA RAKYAT (KUR)</t>
  </si>
  <si>
    <t>PER SEKTOR USAHA PADA BANK PELAKSANA</t>
  </si>
  <si>
    <t>DI PROVINSI NUSA TENGGARA BARAT</t>
  </si>
  <si>
    <t>samakan dgn sheet 2. AUTO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</si>
</sst>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.5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41" fontId="3" fillId="0" borderId="0" xfId="0" applyNumberFormat="1" applyFont="1" applyAlignment="1">
      <alignment horizontal="center" vertical="center"/>
    </xf>
    <xf numFmtId="41" fontId="0" fillId="0" borderId="0" xfId="0" applyNumberFormat="1" applyFont="1" applyAlignment="1">
      <alignment vertical="center"/>
    </xf>
    <xf numFmtId="41" fontId="2" fillId="2" borderId="1" xfId="0" applyNumberFormat="1" applyFont="1" applyFill="1" applyBorder="1" applyAlignment="1">
      <alignment horizontal="center" vertical="center"/>
    </xf>
    <xf numFmtId="41" fontId="2" fillId="2" borderId="2" xfId="0" applyNumberFormat="1" applyFont="1" applyFill="1" applyBorder="1" applyAlignment="1">
      <alignment horizontal="center" vertical="center"/>
    </xf>
    <xf numFmtId="41" fontId="2" fillId="2" borderId="1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Alignment="1">
      <alignment vertical="center"/>
    </xf>
    <xf numFmtId="41" fontId="2" fillId="2" borderId="3" xfId="0" applyNumberFormat="1" applyFont="1" applyFill="1" applyBorder="1" applyAlignment="1">
      <alignment horizontal="center" vertical="center"/>
    </xf>
    <xf numFmtId="41" fontId="2" fillId="2" borderId="1" xfId="0" applyNumberFormat="1" applyFont="1" applyFill="1" applyBorder="1" applyAlignment="1">
      <alignment horizontal="center" vertical="center"/>
    </xf>
    <xf numFmtId="41" fontId="2" fillId="2" borderId="3" xfId="0" applyNumberFormat="1" applyFont="1" applyFill="1" applyBorder="1" applyAlignment="1">
      <alignment horizontal="center" vertical="center" wrapText="1"/>
    </xf>
    <xf numFmtId="41" fontId="2" fillId="2" borderId="4" xfId="0" applyNumberFormat="1" applyFont="1" applyFill="1" applyBorder="1" applyAlignment="1">
      <alignment horizontal="center" vertical="center"/>
    </xf>
    <xf numFmtId="41" fontId="2" fillId="2" borderId="4" xfId="0" applyNumberFormat="1" applyFont="1" applyFill="1" applyBorder="1" applyAlignment="1">
      <alignment horizontal="center" vertical="center"/>
    </xf>
    <xf numFmtId="41" fontId="2" fillId="2" borderId="4" xfId="0" applyNumberFormat="1" applyFont="1" applyFill="1" applyBorder="1" applyAlignment="1">
      <alignment horizontal="center" vertical="center" wrapText="1"/>
    </xf>
    <xf numFmtId="41" fontId="0" fillId="0" borderId="3" xfId="0" applyNumberFormat="1" applyFon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" fillId="0" borderId="3" xfId="0" applyNumberFormat="1" applyFont="1" applyBorder="1" applyAlignment="1">
      <alignment vertical="center"/>
    </xf>
    <xf numFmtId="41" fontId="0" fillId="0" borderId="5" xfId="0" applyNumberFormat="1" applyFon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2" fillId="0" borderId="5" xfId="0" applyNumberFormat="1" applyFont="1" applyBorder="1" applyAlignment="1">
      <alignment vertical="center"/>
    </xf>
    <xf numFmtId="41" fontId="0" fillId="0" borderId="6" xfId="0" applyNumberFormat="1" applyFon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Fon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2" fillId="2" borderId="2" xfId="0" applyNumberFormat="1" applyFont="1" applyFill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2" fillId="0" borderId="0" xfId="0" applyFont="1"/>
    <xf numFmtId="41" fontId="0" fillId="0" borderId="0" xfId="0" applyNumberForma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6" xfId="0" applyNumberFormat="1" applyFont="1" applyBorder="1" applyAlignment="1">
      <alignment vertical="center"/>
    </xf>
    <xf numFmtId="41" fontId="2" fillId="0" borderId="7" xfId="0" applyNumberFormat="1" applyFont="1" applyBorder="1" applyAlignment="1">
      <alignment vertical="center"/>
    </xf>
    <xf numFmtId="41" fontId="0" fillId="0" borderId="6" xfId="0" applyNumberFormat="1" applyFont="1" applyFill="1" applyBorder="1" applyAlignment="1">
      <alignment vertical="center"/>
    </xf>
    <xf numFmtId="41" fontId="0" fillId="0" borderId="6" xfId="0" applyNumberFormat="1" applyFill="1" applyBorder="1" applyAlignment="1">
      <alignment vertical="center"/>
    </xf>
    <xf numFmtId="41" fontId="2" fillId="0" borderId="6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41" fontId="2" fillId="2" borderId="8" xfId="0" applyNumberFormat="1" applyFont="1" applyFill="1" applyBorder="1" applyAlignment="1">
      <alignment horizontal="center" vertical="center" wrapText="1"/>
    </xf>
    <xf numFmtId="41" fontId="2" fillId="2" borderId="9" xfId="0" applyNumberFormat="1" applyFont="1" applyFill="1" applyBorder="1" applyAlignment="1">
      <alignment horizontal="center" vertical="center" wrapText="1"/>
    </xf>
    <xf numFmtId="41" fontId="2" fillId="2" borderId="10" xfId="0" applyNumberFormat="1" applyFont="1" applyFill="1" applyBorder="1" applyAlignment="1">
      <alignment horizontal="center" vertical="center" wrapText="1"/>
    </xf>
    <xf numFmtId="41" fontId="2" fillId="2" borderId="11" xfId="0" applyNumberFormat="1" applyFont="1" applyFill="1" applyBorder="1" applyAlignment="1">
      <alignment horizontal="center" vertical="center" wrapText="1"/>
    </xf>
    <xf numFmtId="41" fontId="2" fillId="2" borderId="4" xfId="0" applyNumberFormat="1" applyFont="1" applyFill="1" applyBorder="1" applyAlignment="1">
      <alignment horizontal="center" vertical="center" wrapText="1"/>
    </xf>
    <xf numFmtId="41" fontId="2" fillId="2" borderId="4" xfId="0" applyNumberFormat="1" applyFont="1" applyFill="1" applyBorder="1" applyAlignment="1">
      <alignment vertical="center"/>
    </xf>
    <xf numFmtId="41" fontId="0" fillId="0" borderId="12" xfId="0" applyNumberFormat="1" applyFon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2" fillId="0" borderId="1" xfId="0" applyNumberFormat="1" applyFont="1" applyBorder="1" applyAlignment="1">
      <alignment vertical="center"/>
    </xf>
    <xf numFmtId="10" fontId="0" fillId="0" borderId="12" xfId="1" applyNumberFormat="1" applyFont="1" applyBorder="1" applyAlignment="1">
      <alignment vertical="center"/>
    </xf>
    <xf numFmtId="10" fontId="0" fillId="0" borderId="6" xfId="1" applyNumberFormat="1" applyFont="1" applyBorder="1" applyAlignment="1">
      <alignment vertical="center"/>
    </xf>
    <xf numFmtId="41" fontId="7" fillId="0" borderId="6" xfId="0" applyNumberFormat="1" applyFont="1" applyBorder="1" applyAlignment="1">
      <alignment vertical="center"/>
    </xf>
    <xf numFmtId="10" fontId="0" fillId="0" borderId="7" xfId="1" applyNumberFormat="1" applyFont="1" applyBorder="1" applyAlignment="1">
      <alignment vertical="center"/>
    </xf>
    <xf numFmtId="10" fontId="2" fillId="2" borderId="2" xfId="1" applyNumberFormat="1" applyFont="1" applyFill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41" fontId="2" fillId="2" borderId="13" xfId="0" applyNumberFormat="1" applyFont="1" applyFill="1" applyBorder="1" applyAlignment="1">
      <alignment horizontal="center" vertical="center" wrapText="1"/>
    </xf>
    <xf numFmtId="41" fontId="2" fillId="2" borderId="14" xfId="0" applyNumberFormat="1" applyFont="1" applyFill="1" applyBorder="1" applyAlignment="1">
      <alignment horizontal="center" vertical="center" wrapText="1"/>
    </xf>
    <xf numFmtId="41" fontId="2" fillId="0" borderId="12" xfId="0" applyNumberFormat="1" applyFont="1" applyBorder="1" applyAlignment="1">
      <alignment vertical="center"/>
    </xf>
    <xf numFmtId="41" fontId="3" fillId="0" borderId="0" xfId="0" applyNumberFormat="1" applyFont="1" applyAlignment="1">
      <alignment horizontal="center" vertical="center"/>
    </xf>
    <xf numFmtId="41" fontId="2" fillId="2" borderId="13" xfId="0" applyNumberFormat="1" applyFont="1" applyFill="1" applyBorder="1" applyAlignment="1">
      <alignment horizontal="center" vertical="center"/>
    </xf>
    <xf numFmtId="41" fontId="2" fillId="2" borderId="15" xfId="0" applyNumberFormat="1" applyFont="1" applyFill="1" applyBorder="1" applyAlignment="1">
      <alignment horizontal="center" vertical="center"/>
    </xf>
    <xf numFmtId="41" fontId="2" fillId="2" borderId="14" xfId="0" applyNumberFormat="1" applyFont="1" applyFill="1" applyBorder="1" applyAlignment="1">
      <alignment horizontal="center" vertical="center"/>
    </xf>
    <xf numFmtId="41" fontId="2" fillId="2" borderId="3" xfId="0" applyNumberFormat="1" applyFont="1" applyFill="1" applyBorder="1" applyAlignment="1">
      <alignment horizontal="center" vertical="center"/>
    </xf>
    <xf numFmtId="10" fontId="0" fillId="0" borderId="0" xfId="0" applyNumberFormat="1" applyFont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12" xfId="0" applyNumberFormat="1" applyFill="1" applyBorder="1" applyAlignment="1">
      <alignment vertical="center"/>
    </xf>
    <xf numFmtId="10" fontId="0" fillId="0" borderId="12" xfId="1" applyNumberFormat="1" applyFont="1" applyFill="1" applyBorder="1" applyAlignment="1">
      <alignment vertical="center"/>
    </xf>
    <xf numFmtId="10" fontId="0" fillId="0" borderId="6" xfId="1" applyNumberFormat="1" applyFont="1" applyFill="1" applyBorder="1" applyAlignment="1">
      <alignment vertical="center"/>
    </xf>
    <xf numFmtId="41" fontId="7" fillId="0" borderId="6" xfId="0" applyNumberFormat="1" applyFont="1" applyFill="1" applyBorder="1" applyAlignment="1">
      <alignment vertical="center"/>
    </xf>
    <xf numFmtId="41" fontId="0" fillId="0" borderId="7" xfId="0" applyNumberFormat="1" applyFont="1" applyFill="1" applyBorder="1" applyAlignment="1">
      <alignment vertical="center"/>
    </xf>
    <xf numFmtId="41" fontId="0" fillId="0" borderId="7" xfId="0" applyNumberFormat="1" applyFill="1" applyBorder="1" applyAlignment="1">
      <alignment vertical="center"/>
    </xf>
    <xf numFmtId="10" fontId="0" fillId="0" borderId="7" xfId="1" applyNumberFormat="1" applyFont="1" applyFill="1" applyBorder="1" applyAlignment="1">
      <alignment vertical="center"/>
    </xf>
    <xf numFmtId="41" fontId="2" fillId="2" borderId="1" xfId="0" applyNumberFormat="1" applyFont="1" applyFill="1" applyBorder="1" applyAlignment="1">
      <alignment horizontal="center" vertical="center" wrapText="1"/>
    </xf>
    <xf numFmtId="41" fontId="2" fillId="2" borderId="9" xfId="0" applyNumberFormat="1" applyFont="1" applyFill="1" applyBorder="1" applyAlignment="1">
      <alignment horizontal="center" vertical="center" wrapText="1"/>
    </xf>
    <xf numFmtId="41" fontId="2" fillId="2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.%20LAPORAN%20TIAP%20BULAN\LAPORAN%20POSISI%20AKHIR%20BULAN\2022\12.%20LAP%20POSISI%20DESEMBER%202022\5.%20LAPORAN%20KUR%2031%20DESEMBE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kah Kerja"/>
      <sheetName val="Realisasi KUR"/>
      <sheetName val="Rekap"/>
      <sheetName val="Rekap Per Thn"/>
      <sheetName val="RPT_K426 Mudh Musy"/>
      <sheetName val="Rincian Mudh Musy"/>
      <sheetName val="Rincian Musy Per Thn"/>
      <sheetName val="RPT_K568 Murabahah"/>
      <sheetName val="Rincian Murabahah"/>
      <sheetName val="Rincian Murabahah Per Thn"/>
      <sheetName val="1 Koll_Auto"/>
      <sheetName val="2_Auto"/>
      <sheetName val="3_Auto"/>
      <sheetName val="4 KUR_Auto"/>
      <sheetName val="5 KUR Mikro_Semi Auto"/>
      <sheetName val="6 KUR Ritel_Semi Auto"/>
      <sheetName val="1 KUR Setda_Auto"/>
      <sheetName val="KUR BI_Auto"/>
      <sheetName val="2 KUR Setda_Auto"/>
      <sheetName val="3 KUR Setda_Semi Auto"/>
      <sheetName val="4 KUR Setda_Auto"/>
      <sheetName val="Lap. Peny KUR Komite_Auto"/>
      <sheetName val="Sheet1"/>
    </sheetNames>
    <sheetDataSet>
      <sheetData sheetId="0" refreshError="1"/>
      <sheetData sheetId="1" refreshError="1"/>
      <sheetData sheetId="2">
        <row r="205">
          <cell r="I205">
            <v>163330389.68000001</v>
          </cell>
        </row>
        <row r="211">
          <cell r="I211">
            <v>163330389.68000001</v>
          </cell>
        </row>
        <row r="213">
          <cell r="I213">
            <v>0</v>
          </cell>
        </row>
        <row r="219">
          <cell r="I219">
            <v>0</v>
          </cell>
        </row>
        <row r="221">
          <cell r="I221">
            <v>0</v>
          </cell>
        </row>
        <row r="227">
          <cell r="I227">
            <v>0</v>
          </cell>
        </row>
        <row r="229">
          <cell r="I229">
            <v>0</v>
          </cell>
        </row>
        <row r="235">
          <cell r="I235">
            <v>0</v>
          </cell>
        </row>
        <row r="237">
          <cell r="I237">
            <v>0</v>
          </cell>
        </row>
        <row r="243">
          <cell r="I243">
            <v>0</v>
          </cell>
        </row>
        <row r="245">
          <cell r="I245">
            <v>37919070.420000002</v>
          </cell>
        </row>
        <row r="251">
          <cell r="I251">
            <v>37919070.420000002</v>
          </cell>
        </row>
        <row r="253">
          <cell r="I253">
            <v>0</v>
          </cell>
        </row>
        <row r="259">
          <cell r="I259">
            <v>0</v>
          </cell>
        </row>
        <row r="261">
          <cell r="I261">
            <v>0</v>
          </cell>
        </row>
        <row r="267">
          <cell r="I267">
            <v>0</v>
          </cell>
        </row>
        <row r="269">
          <cell r="I269">
            <v>0</v>
          </cell>
        </row>
        <row r="275">
          <cell r="I275">
            <v>0</v>
          </cell>
        </row>
        <row r="277">
          <cell r="I277">
            <v>0</v>
          </cell>
        </row>
        <row r="283">
          <cell r="I283">
            <v>0</v>
          </cell>
        </row>
        <row r="285">
          <cell r="G285">
            <v>0</v>
          </cell>
          <cell r="H285">
            <v>201249460.10000002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47">
          <cell r="F47">
            <v>25257250000</v>
          </cell>
          <cell r="I47">
            <v>396331126.09000003</v>
          </cell>
          <cell r="J47">
            <v>1775</v>
          </cell>
          <cell r="K47">
            <v>396331126.09000003</v>
          </cell>
        </row>
        <row r="48">
          <cell r="F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F49">
            <v>35000000</v>
          </cell>
          <cell r="I49">
            <v>0</v>
          </cell>
          <cell r="J49">
            <v>2</v>
          </cell>
          <cell r="K49">
            <v>0</v>
          </cell>
        </row>
        <row r="50">
          <cell r="F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F52">
            <v>51370500000</v>
          </cell>
          <cell r="I52">
            <v>64768567.549999997</v>
          </cell>
          <cell r="J52">
            <v>682</v>
          </cell>
          <cell r="K52">
            <v>64768567.549999997</v>
          </cell>
        </row>
        <row r="53">
          <cell r="F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F54">
            <v>1167000000</v>
          </cell>
          <cell r="I54">
            <v>0</v>
          </cell>
          <cell r="J54">
            <v>20</v>
          </cell>
          <cell r="K54">
            <v>0</v>
          </cell>
        </row>
        <row r="55">
          <cell r="F55">
            <v>20000000</v>
          </cell>
          <cell r="I55">
            <v>0</v>
          </cell>
          <cell r="J55">
            <v>1</v>
          </cell>
          <cell r="K55">
            <v>0</v>
          </cell>
        </row>
        <row r="56">
          <cell r="F56">
            <v>0</v>
          </cell>
          <cell r="I56">
            <v>0</v>
          </cell>
          <cell r="J56">
            <v>0</v>
          </cell>
          <cell r="K56">
            <v>0</v>
          </cell>
        </row>
        <row r="90">
          <cell r="F90">
            <v>11394600000</v>
          </cell>
          <cell r="I90">
            <v>146594148.56</v>
          </cell>
          <cell r="J90">
            <v>620</v>
          </cell>
          <cell r="K90">
            <v>146594148.56</v>
          </cell>
        </row>
        <row r="91">
          <cell r="F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F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F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F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F95">
            <v>12064000000</v>
          </cell>
          <cell r="I95">
            <v>186375637.24000001</v>
          </cell>
          <cell r="J95">
            <v>226</v>
          </cell>
          <cell r="K95">
            <v>186375637.24000001</v>
          </cell>
        </row>
        <row r="96">
          <cell r="F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>
            <v>200000000</v>
          </cell>
          <cell r="I98">
            <v>0</v>
          </cell>
          <cell r="J98">
            <v>1</v>
          </cell>
          <cell r="K98">
            <v>0</v>
          </cell>
        </row>
        <row r="99">
          <cell r="F99">
            <v>0</v>
          </cell>
          <cell r="I99">
            <v>0</v>
          </cell>
          <cell r="J99">
            <v>0</v>
          </cell>
          <cell r="K99">
            <v>0</v>
          </cell>
        </row>
        <row r="133">
          <cell r="F133">
            <v>29074500000</v>
          </cell>
          <cell r="I133">
            <v>284640072.78999996</v>
          </cell>
          <cell r="J133">
            <v>1519</v>
          </cell>
          <cell r="K133">
            <v>284640072.78999996</v>
          </cell>
        </row>
        <row r="134">
          <cell r="F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210000000</v>
          </cell>
          <cell r="I135">
            <v>13766487.02</v>
          </cell>
          <cell r="J135">
            <v>4</v>
          </cell>
          <cell r="K135">
            <v>13766487.02</v>
          </cell>
        </row>
        <row r="136">
          <cell r="F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F137">
            <v>330000000</v>
          </cell>
          <cell r="I137">
            <v>0</v>
          </cell>
          <cell r="J137">
            <v>2</v>
          </cell>
          <cell r="K137">
            <v>0</v>
          </cell>
        </row>
        <row r="138">
          <cell r="F138">
            <v>27268008716</v>
          </cell>
          <cell r="I138">
            <v>729671731.45000005</v>
          </cell>
          <cell r="J138">
            <v>664</v>
          </cell>
          <cell r="K138">
            <v>729671731.45000005</v>
          </cell>
        </row>
        <row r="139">
          <cell r="F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F140">
            <v>70000000</v>
          </cell>
          <cell r="I140">
            <v>0</v>
          </cell>
          <cell r="J140">
            <v>2</v>
          </cell>
          <cell r="K140">
            <v>0</v>
          </cell>
        </row>
        <row r="141">
          <cell r="F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F142">
            <v>0</v>
          </cell>
          <cell r="I142">
            <v>0</v>
          </cell>
          <cell r="J142">
            <v>0</v>
          </cell>
          <cell r="K142">
            <v>0</v>
          </cell>
        </row>
        <row r="176">
          <cell r="F176">
            <v>44552299000</v>
          </cell>
          <cell r="I176">
            <v>112193138.10000001</v>
          </cell>
          <cell r="J176">
            <v>1921</v>
          </cell>
          <cell r="K176">
            <v>112193138.10000001</v>
          </cell>
        </row>
        <row r="177">
          <cell r="F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>
            <v>1135000000</v>
          </cell>
          <cell r="I178">
            <v>0</v>
          </cell>
          <cell r="J178">
            <v>3</v>
          </cell>
          <cell r="K178">
            <v>0</v>
          </cell>
        </row>
        <row r="179">
          <cell r="F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F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F181">
            <v>45765000000</v>
          </cell>
          <cell r="I181">
            <v>133658560.23999999</v>
          </cell>
          <cell r="J181">
            <v>304</v>
          </cell>
          <cell r="K181">
            <v>133658560.23999999</v>
          </cell>
        </row>
        <row r="182">
          <cell r="F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F183">
            <v>1380000000</v>
          </cell>
          <cell r="I183">
            <v>0</v>
          </cell>
          <cell r="J183">
            <v>10</v>
          </cell>
          <cell r="K183">
            <v>0</v>
          </cell>
        </row>
        <row r="184">
          <cell r="F184">
            <v>1870000000</v>
          </cell>
          <cell r="I184">
            <v>0</v>
          </cell>
          <cell r="J184">
            <v>5</v>
          </cell>
          <cell r="K184">
            <v>0</v>
          </cell>
        </row>
        <row r="185">
          <cell r="F185">
            <v>0</v>
          </cell>
          <cell r="I185">
            <v>0</v>
          </cell>
          <cell r="J185">
            <v>0</v>
          </cell>
          <cell r="K185">
            <v>0</v>
          </cell>
        </row>
        <row r="219">
          <cell r="F219">
            <v>1750600000</v>
          </cell>
          <cell r="I219">
            <v>0</v>
          </cell>
          <cell r="J219">
            <v>54</v>
          </cell>
          <cell r="K219">
            <v>0</v>
          </cell>
        </row>
        <row r="220">
          <cell r="F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F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F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F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F224">
            <v>20322000000</v>
          </cell>
          <cell r="I224">
            <v>0</v>
          </cell>
          <cell r="J224">
            <v>248</v>
          </cell>
          <cell r="K224">
            <v>0</v>
          </cell>
        </row>
        <row r="225">
          <cell r="F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F226">
            <v>613000000</v>
          </cell>
          <cell r="I226">
            <v>0</v>
          </cell>
          <cell r="J226">
            <v>8</v>
          </cell>
          <cell r="K226">
            <v>0</v>
          </cell>
        </row>
        <row r="227">
          <cell r="F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F228">
            <v>0</v>
          </cell>
          <cell r="I228">
            <v>0</v>
          </cell>
          <cell r="J228">
            <v>0</v>
          </cell>
          <cell r="K228">
            <v>0</v>
          </cell>
        </row>
        <row r="262">
          <cell r="F262">
            <v>34082000000</v>
          </cell>
          <cell r="I262">
            <v>173537226.5</v>
          </cell>
          <cell r="J262">
            <v>1371</v>
          </cell>
          <cell r="K262">
            <v>173537226.5</v>
          </cell>
        </row>
        <row r="263">
          <cell r="F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F264">
            <v>305000000</v>
          </cell>
          <cell r="I264">
            <v>0</v>
          </cell>
          <cell r="J264">
            <v>6</v>
          </cell>
          <cell r="K264">
            <v>0</v>
          </cell>
        </row>
        <row r="265">
          <cell r="F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F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F267">
            <v>3231000000</v>
          </cell>
          <cell r="I267">
            <v>32736812</v>
          </cell>
          <cell r="J267">
            <v>58</v>
          </cell>
          <cell r="K267">
            <v>32736812</v>
          </cell>
        </row>
        <row r="268">
          <cell r="F268">
            <v>100000000</v>
          </cell>
          <cell r="I268">
            <v>0</v>
          </cell>
          <cell r="J268">
            <v>2</v>
          </cell>
          <cell r="K268">
            <v>0</v>
          </cell>
        </row>
        <row r="269">
          <cell r="F269">
            <v>415000000</v>
          </cell>
          <cell r="I269">
            <v>0</v>
          </cell>
          <cell r="J269">
            <v>9</v>
          </cell>
          <cell r="K269">
            <v>0</v>
          </cell>
        </row>
        <row r="270">
          <cell r="F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F271">
            <v>0</v>
          </cell>
          <cell r="I271">
            <v>0</v>
          </cell>
          <cell r="J271">
            <v>0</v>
          </cell>
          <cell r="K271">
            <v>0</v>
          </cell>
        </row>
        <row r="305">
          <cell r="F305">
            <v>57642040000</v>
          </cell>
          <cell r="I305">
            <v>552526036.96000004</v>
          </cell>
          <cell r="J305">
            <v>1766</v>
          </cell>
          <cell r="K305">
            <v>552526036.96000004</v>
          </cell>
        </row>
        <row r="306">
          <cell r="F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F307">
            <v>80000000</v>
          </cell>
          <cell r="I307">
            <v>0</v>
          </cell>
          <cell r="J307">
            <v>3</v>
          </cell>
          <cell r="K307">
            <v>0</v>
          </cell>
        </row>
        <row r="308">
          <cell r="F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F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F310">
            <v>7147000000</v>
          </cell>
          <cell r="I310">
            <v>85327130.340000004</v>
          </cell>
          <cell r="J310">
            <v>90</v>
          </cell>
          <cell r="K310">
            <v>85327130.340000004</v>
          </cell>
        </row>
        <row r="311">
          <cell r="F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F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F313">
            <v>84000000</v>
          </cell>
          <cell r="I313">
            <v>0</v>
          </cell>
          <cell r="J313">
            <v>2</v>
          </cell>
          <cell r="K313">
            <v>0</v>
          </cell>
        </row>
        <row r="314">
          <cell r="F314">
            <v>0</v>
          </cell>
          <cell r="I314">
            <v>0</v>
          </cell>
          <cell r="J314">
            <v>0</v>
          </cell>
          <cell r="K314">
            <v>0</v>
          </cell>
        </row>
      </sheetData>
      <sheetData sheetId="14">
        <row r="59">
          <cell r="D59">
            <v>125000000</v>
          </cell>
          <cell r="E59">
            <v>28071750000</v>
          </cell>
          <cell r="G59">
            <v>0</v>
          </cell>
          <cell r="H59">
            <v>400303337.09000003</v>
          </cell>
          <cell r="J59">
            <v>1999</v>
          </cell>
        </row>
        <row r="99">
          <cell r="D99">
            <v>0</v>
          </cell>
          <cell r="E99">
            <v>10610000000</v>
          </cell>
          <cell r="G99">
            <v>0</v>
          </cell>
          <cell r="H99">
            <v>39225675.509999998</v>
          </cell>
          <cell r="J99">
            <v>630</v>
          </cell>
        </row>
        <row r="139">
          <cell r="D139">
            <v>0</v>
          </cell>
          <cell r="E139">
            <v>29060500000</v>
          </cell>
          <cell r="G139">
            <v>0</v>
          </cell>
          <cell r="H139">
            <v>420265152.92999995</v>
          </cell>
          <cell r="J139">
            <v>1620</v>
          </cell>
        </row>
        <row r="179">
          <cell r="D179">
            <v>95000000</v>
          </cell>
          <cell r="E179">
            <v>32369339000</v>
          </cell>
          <cell r="G179">
            <v>0</v>
          </cell>
          <cell r="H179">
            <v>112193138.10000001</v>
          </cell>
          <cell r="J179">
            <v>1710</v>
          </cell>
        </row>
        <row r="219">
          <cell r="D219">
            <v>0</v>
          </cell>
          <cell r="E219">
            <v>966100000</v>
          </cell>
          <cell r="G219">
            <v>0</v>
          </cell>
          <cell r="H219">
            <v>0</v>
          </cell>
          <cell r="J219">
            <v>55</v>
          </cell>
        </row>
        <row r="259">
          <cell r="D259">
            <v>0</v>
          </cell>
          <cell r="E259">
            <v>27576000000</v>
          </cell>
          <cell r="G259">
            <v>0</v>
          </cell>
          <cell r="H259">
            <v>145014065.22999999</v>
          </cell>
          <cell r="J259">
            <v>1257</v>
          </cell>
        </row>
        <row r="299">
          <cell r="D299">
            <v>0</v>
          </cell>
          <cell r="E299">
            <v>15493017500</v>
          </cell>
          <cell r="G299">
            <v>0</v>
          </cell>
          <cell r="H299">
            <v>0</v>
          </cell>
          <cell r="J299">
            <v>625</v>
          </cell>
        </row>
        <row r="329">
          <cell r="D329">
            <v>25000000</v>
          </cell>
          <cell r="E329">
            <v>135337206500</v>
          </cell>
          <cell r="G329">
            <v>0</v>
          </cell>
          <cell r="H329">
            <v>963341075.03999996</v>
          </cell>
          <cell r="J329">
            <v>7359</v>
          </cell>
          <cell r="K329">
            <v>963341075.03999996</v>
          </cell>
        </row>
        <row r="330">
          <cell r="D330">
            <v>0</v>
          </cell>
          <cell r="E330">
            <v>0</v>
          </cell>
          <cell r="G330">
            <v>0</v>
          </cell>
          <cell r="H330">
            <v>0</v>
          </cell>
          <cell r="J330">
            <v>0</v>
          </cell>
          <cell r="K330">
            <v>0</v>
          </cell>
        </row>
        <row r="331">
          <cell r="D331">
            <v>0</v>
          </cell>
          <cell r="E331">
            <v>70000000</v>
          </cell>
          <cell r="G331">
            <v>0</v>
          </cell>
          <cell r="H331">
            <v>13766487.02</v>
          </cell>
          <cell r="J331">
            <v>4</v>
          </cell>
          <cell r="K331">
            <v>13766487.02</v>
          </cell>
        </row>
        <row r="332">
          <cell r="D332">
            <v>0</v>
          </cell>
          <cell r="E332">
            <v>0</v>
          </cell>
          <cell r="G332">
            <v>0</v>
          </cell>
          <cell r="H332">
            <v>0</v>
          </cell>
          <cell r="J332">
            <v>0</v>
          </cell>
          <cell r="K332">
            <v>0</v>
          </cell>
        </row>
        <row r="333">
          <cell r="D333">
            <v>0</v>
          </cell>
          <cell r="E333">
            <v>0</v>
          </cell>
          <cell r="G333">
            <v>0</v>
          </cell>
          <cell r="H333">
            <v>0</v>
          </cell>
          <cell r="J333">
            <v>0</v>
          </cell>
          <cell r="K333">
            <v>0</v>
          </cell>
        </row>
        <row r="334">
          <cell r="D334">
            <v>175000000</v>
          </cell>
          <cell r="E334">
            <v>8652500000</v>
          </cell>
          <cell r="G334">
            <v>0</v>
          </cell>
          <cell r="H334">
            <v>139893806.80000001</v>
          </cell>
          <cell r="J334">
            <v>526</v>
          </cell>
          <cell r="K334">
            <v>139893806.80000001</v>
          </cell>
        </row>
        <row r="335">
          <cell r="D335">
            <v>0</v>
          </cell>
          <cell r="E335">
            <v>0</v>
          </cell>
          <cell r="G335">
            <v>0</v>
          </cell>
          <cell r="H335">
            <v>0</v>
          </cell>
          <cell r="J335">
            <v>0</v>
          </cell>
          <cell r="K335">
            <v>0</v>
          </cell>
        </row>
        <row r="336">
          <cell r="D336">
            <v>0</v>
          </cell>
          <cell r="E336">
            <v>87000000</v>
          </cell>
          <cell r="G336">
            <v>0</v>
          </cell>
          <cell r="H336">
            <v>0</v>
          </cell>
          <cell r="J336">
            <v>6</v>
          </cell>
          <cell r="K336">
            <v>0</v>
          </cell>
        </row>
        <row r="337">
          <cell r="D337">
            <v>20000000</v>
          </cell>
          <cell r="E337">
            <v>0</v>
          </cell>
          <cell r="G337">
            <v>0</v>
          </cell>
          <cell r="H337">
            <v>0</v>
          </cell>
          <cell r="J337">
            <v>1</v>
          </cell>
          <cell r="K337">
            <v>0</v>
          </cell>
        </row>
        <row r="338">
          <cell r="D338">
            <v>0</v>
          </cell>
          <cell r="E338">
            <v>0</v>
          </cell>
          <cell r="G338">
            <v>0</v>
          </cell>
          <cell r="H338">
            <v>0</v>
          </cell>
          <cell r="J338">
            <v>0</v>
          </cell>
          <cell r="K338">
            <v>0</v>
          </cell>
        </row>
      </sheetData>
      <sheetData sheetId="15">
        <row r="59">
          <cell r="D59">
            <v>5120000000</v>
          </cell>
          <cell r="E59">
            <v>44533000000</v>
          </cell>
          <cell r="G59">
            <v>0</v>
          </cell>
          <cell r="H59">
            <v>60796356.549999997</v>
          </cell>
          <cell r="J59">
            <v>481</v>
          </cell>
        </row>
        <row r="99">
          <cell r="D99">
            <v>400000000</v>
          </cell>
          <cell r="E99">
            <v>12648600000</v>
          </cell>
          <cell r="G99">
            <v>0</v>
          </cell>
          <cell r="H99">
            <v>293744110.29000002</v>
          </cell>
          <cell r="J99">
            <v>217</v>
          </cell>
        </row>
        <row r="138">
          <cell r="D138">
            <v>1225000000</v>
          </cell>
          <cell r="E138">
            <v>26667008716</v>
          </cell>
          <cell r="G138">
            <v>0</v>
          </cell>
          <cell r="H138">
            <v>607813138.33000004</v>
          </cell>
          <cell r="J138">
            <v>571</v>
          </cell>
        </row>
        <row r="178">
          <cell r="D178">
            <v>10365000000</v>
          </cell>
          <cell r="E178">
            <v>51872960000</v>
          </cell>
          <cell r="G178">
            <v>0</v>
          </cell>
          <cell r="H178">
            <v>133658560.23999999</v>
          </cell>
          <cell r="J178">
            <v>533</v>
          </cell>
        </row>
        <row r="218">
          <cell r="D218">
            <v>1216000000</v>
          </cell>
          <cell r="E218">
            <v>20503500000</v>
          </cell>
          <cell r="G218">
            <v>0</v>
          </cell>
          <cell r="H218">
            <v>0</v>
          </cell>
          <cell r="J218">
            <v>255</v>
          </cell>
        </row>
        <row r="258">
          <cell r="D258">
            <v>2277000000</v>
          </cell>
          <cell r="E258">
            <v>8280000000</v>
          </cell>
          <cell r="G258">
            <v>32736812</v>
          </cell>
          <cell r="H258">
            <v>28523161.27</v>
          </cell>
          <cell r="J258">
            <v>189</v>
          </cell>
        </row>
        <row r="298">
          <cell r="D298">
            <v>2561000000</v>
          </cell>
          <cell r="E298">
            <v>46899022500</v>
          </cell>
          <cell r="G298">
            <v>19323400</v>
          </cell>
          <cell r="H298">
            <v>618529767.30000007</v>
          </cell>
          <cell r="J298">
            <v>1236</v>
          </cell>
        </row>
        <row r="329">
          <cell r="D329">
            <v>1563000000</v>
          </cell>
          <cell r="E329">
            <v>66828082500</v>
          </cell>
          <cell r="G329">
            <v>0</v>
          </cell>
          <cell r="H329">
            <v>702480673.96000004</v>
          </cell>
          <cell r="J329">
            <v>1667</v>
          </cell>
          <cell r="K329">
            <v>702480673.96000004</v>
          </cell>
        </row>
        <row r="330">
          <cell r="D330">
            <v>0</v>
          </cell>
          <cell r="E330">
            <v>0</v>
          </cell>
          <cell r="G330">
            <v>0</v>
          </cell>
          <cell r="H330">
            <v>0</v>
          </cell>
          <cell r="J330">
            <v>0</v>
          </cell>
          <cell r="K330">
            <v>0</v>
          </cell>
        </row>
        <row r="331">
          <cell r="D331">
            <v>315000000</v>
          </cell>
          <cell r="E331">
            <v>1380000000</v>
          </cell>
          <cell r="G331">
            <v>0</v>
          </cell>
          <cell r="H331">
            <v>0</v>
          </cell>
          <cell r="J331">
            <v>14</v>
          </cell>
          <cell r="K331">
            <v>0</v>
          </cell>
        </row>
        <row r="332">
          <cell r="D332">
            <v>0</v>
          </cell>
          <cell r="E332">
            <v>0</v>
          </cell>
          <cell r="G332">
            <v>0</v>
          </cell>
          <cell r="H332">
            <v>0</v>
          </cell>
          <cell r="J332">
            <v>0</v>
          </cell>
          <cell r="K332">
            <v>0</v>
          </cell>
        </row>
        <row r="333">
          <cell r="D333">
            <v>300000000</v>
          </cell>
          <cell r="E333">
            <v>30000000</v>
          </cell>
          <cell r="G333">
            <v>0</v>
          </cell>
          <cell r="H333">
            <v>0</v>
          </cell>
          <cell r="J333">
            <v>2</v>
          </cell>
          <cell r="K333">
            <v>0</v>
          </cell>
        </row>
        <row r="334">
          <cell r="D334">
            <v>18309000000</v>
          </cell>
          <cell r="E334">
            <v>140031008716</v>
          </cell>
          <cell r="G334">
            <v>52060212</v>
          </cell>
          <cell r="H334">
            <v>1040584420.02</v>
          </cell>
          <cell r="J334">
            <v>1746</v>
          </cell>
          <cell r="K334">
            <v>1092644632.02</v>
          </cell>
        </row>
        <row r="335">
          <cell r="D335">
            <v>100000000</v>
          </cell>
          <cell r="E335">
            <v>0</v>
          </cell>
          <cell r="G335">
            <v>0</v>
          </cell>
          <cell r="H335">
            <v>0</v>
          </cell>
          <cell r="J335">
            <v>2</v>
          </cell>
          <cell r="K335">
            <v>0</v>
          </cell>
        </row>
        <row r="336">
          <cell r="D336">
            <v>1923000000</v>
          </cell>
          <cell r="E336">
            <v>1635000000</v>
          </cell>
          <cell r="G336">
            <v>0</v>
          </cell>
          <cell r="H336">
            <v>0</v>
          </cell>
          <cell r="J336">
            <v>43</v>
          </cell>
          <cell r="K336">
            <v>0</v>
          </cell>
        </row>
        <row r="337">
          <cell r="D337">
            <v>654000000</v>
          </cell>
          <cell r="E337">
            <v>1500000000</v>
          </cell>
          <cell r="G337">
            <v>0</v>
          </cell>
          <cell r="H337">
            <v>0</v>
          </cell>
          <cell r="J337">
            <v>8</v>
          </cell>
          <cell r="K337">
            <v>0</v>
          </cell>
        </row>
        <row r="338">
          <cell r="D338">
            <v>0</v>
          </cell>
          <cell r="E338">
            <v>0</v>
          </cell>
          <cell r="G338">
            <v>0</v>
          </cell>
          <cell r="H338">
            <v>0</v>
          </cell>
          <cell r="J338">
            <v>0</v>
          </cell>
          <cell r="K338">
            <v>0</v>
          </cell>
        </row>
      </sheetData>
      <sheetData sheetId="16">
        <row r="4">
          <cell r="B4" t="str">
            <v xml:space="preserve"> </v>
          </cell>
        </row>
        <row r="70">
          <cell r="D70">
            <v>23384000000</v>
          </cell>
          <cell r="E70">
            <v>355550797716</v>
          </cell>
          <cell r="F70">
            <v>378934797716</v>
          </cell>
          <cell r="G70">
            <v>52060212</v>
          </cell>
          <cell r="H70">
            <v>2860066462.8400002</v>
          </cell>
          <cell r="I70">
            <v>2912126673.8400002</v>
          </cell>
        </row>
      </sheetData>
      <sheetData sheetId="17">
        <row r="5">
          <cell r="B5" t="str">
            <v xml:space="preserve"> </v>
          </cell>
        </row>
      </sheetData>
      <sheetData sheetId="18">
        <row r="62">
          <cell r="F62">
            <v>203753289000</v>
          </cell>
          <cell r="J62">
            <v>9026</v>
          </cell>
        </row>
        <row r="63">
          <cell r="F63">
            <v>0</v>
          </cell>
          <cell r="J63">
            <v>0</v>
          </cell>
        </row>
        <row r="64">
          <cell r="F64">
            <v>1765000000</v>
          </cell>
          <cell r="J64">
            <v>18</v>
          </cell>
        </row>
        <row r="65">
          <cell r="F65">
            <v>0</v>
          </cell>
          <cell r="J65">
            <v>0</v>
          </cell>
        </row>
        <row r="66">
          <cell r="F66">
            <v>330000000</v>
          </cell>
          <cell r="J66">
            <v>2</v>
          </cell>
        </row>
        <row r="67">
          <cell r="F67">
            <v>167167508716</v>
          </cell>
          <cell r="J67">
            <v>2272</v>
          </cell>
        </row>
        <row r="68">
          <cell r="F68">
            <v>100000000</v>
          </cell>
          <cell r="J68">
            <v>2</v>
          </cell>
        </row>
        <row r="69">
          <cell r="F69">
            <v>3645000000</v>
          </cell>
          <cell r="J69">
            <v>49</v>
          </cell>
        </row>
        <row r="70">
          <cell r="F70">
            <v>2174000000</v>
          </cell>
          <cell r="J70">
            <v>9</v>
          </cell>
        </row>
        <row r="71">
          <cell r="F71">
            <v>0</v>
          </cell>
          <cell r="J71">
            <v>0</v>
          </cell>
        </row>
        <row r="72">
          <cell r="D72">
            <v>23384000000</v>
          </cell>
          <cell r="E72">
            <v>355550797716</v>
          </cell>
          <cell r="F72">
            <v>378934797716</v>
          </cell>
          <cell r="G72">
            <v>52060212</v>
          </cell>
          <cell r="H72">
            <v>2860066462.8400002</v>
          </cell>
          <cell r="I72">
            <v>2912126673.8400002</v>
          </cell>
          <cell r="J72">
            <v>11378</v>
          </cell>
          <cell r="K72">
            <v>2912126674.8400002</v>
          </cell>
          <cell r="L72">
            <v>1.0000000003433918</v>
          </cell>
        </row>
      </sheetData>
      <sheetData sheetId="19">
        <row r="30">
          <cell r="E30">
            <v>1236</v>
          </cell>
          <cell r="F30">
            <v>19124750000</v>
          </cell>
        </row>
        <row r="97">
          <cell r="E97">
            <v>11378</v>
          </cell>
          <cell r="F97">
            <v>378934797716</v>
          </cell>
        </row>
      </sheetData>
      <sheetData sheetId="20">
        <row r="6">
          <cell r="B6" t="str">
            <v xml:space="preserve"> </v>
          </cell>
        </row>
      </sheetData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G31"/>
  <sheetViews>
    <sheetView tabSelected="1" view="pageBreakPreview" zoomScale="85" zoomScaleSheetLayoutView="85" workbookViewId="0">
      <selection activeCell="G20" sqref="G20"/>
    </sheetView>
  </sheetViews>
  <sheetFormatPr defaultColWidth="9.140625" defaultRowHeight="15" x14ac:dyDescent="0.25"/>
  <cols>
    <col min="1" max="1" width="1.42578125" style="2" customWidth="1"/>
    <col min="2" max="2" width="4.5703125" style="2" customWidth="1"/>
    <col min="3" max="3" width="51.7109375" style="2" customWidth="1"/>
    <col min="4" max="4" width="25" style="2" customWidth="1"/>
    <col min="5" max="5" width="33.85546875" style="2" customWidth="1"/>
    <col min="6" max="6" width="1.140625" style="2" customWidth="1"/>
    <col min="7" max="7" width="28.5703125" style="2" bestFit="1" customWidth="1"/>
    <col min="8" max="8" width="12.28515625" style="2" bestFit="1" customWidth="1"/>
    <col min="9" max="16384" width="9.140625" style="2"/>
  </cols>
  <sheetData>
    <row r="2" spans="2:5" ht="15.75" x14ac:dyDescent="0.25">
      <c r="B2" s="1" t="s">
        <v>74</v>
      </c>
      <c r="C2" s="1"/>
      <c r="D2" s="1"/>
      <c r="E2" s="1"/>
    </row>
    <row r="3" spans="2:5" ht="15.75" x14ac:dyDescent="0.25">
      <c r="B3" s="1" t="s">
        <v>75</v>
      </c>
      <c r="C3" s="1"/>
      <c r="D3" s="1"/>
      <c r="E3" s="1"/>
    </row>
    <row r="4" spans="2:5" ht="15.75" x14ac:dyDescent="0.25">
      <c r="B4" s="1" t="s">
        <v>76</v>
      </c>
      <c r="C4" s="1"/>
      <c r="D4" s="1"/>
      <c r="E4" s="1"/>
    </row>
    <row r="5" spans="2:5" ht="15.75" x14ac:dyDescent="0.25">
      <c r="B5" s="1" t="s">
        <v>1</v>
      </c>
      <c r="C5" s="1"/>
      <c r="D5" s="1"/>
      <c r="E5" s="1"/>
    </row>
    <row r="6" spans="2:5" ht="15.75" x14ac:dyDescent="0.25">
      <c r="B6" s="1" t="str">
        <f>'[1]KUR BI_Auto'!B5:U5</f>
        <v xml:space="preserve"> </v>
      </c>
      <c r="C6" s="1"/>
      <c r="D6" s="1"/>
      <c r="E6" s="1"/>
    </row>
    <row r="8" spans="2:5" s="6" customFormat="1" ht="18.75" customHeight="1" x14ac:dyDescent="0.25">
      <c r="B8" s="3" t="s">
        <v>2</v>
      </c>
      <c r="C8" s="3" t="s">
        <v>34</v>
      </c>
      <c r="D8" s="57" t="s">
        <v>1</v>
      </c>
      <c r="E8" s="58"/>
    </row>
    <row r="9" spans="2:5" s="6" customFormat="1" x14ac:dyDescent="0.25">
      <c r="B9" s="7"/>
      <c r="C9" s="7"/>
      <c r="D9" s="74" t="s">
        <v>6</v>
      </c>
      <c r="E9" s="75" t="s">
        <v>51</v>
      </c>
    </row>
    <row r="10" spans="2:5" s="6" customFormat="1" x14ac:dyDescent="0.25">
      <c r="B10" s="10"/>
      <c r="C10" s="10"/>
      <c r="D10" s="44" t="s">
        <v>52</v>
      </c>
      <c r="E10" s="76" t="s">
        <v>53</v>
      </c>
    </row>
    <row r="11" spans="2:5" ht="16.5" customHeight="1" x14ac:dyDescent="0.25">
      <c r="B11" s="46">
        <v>1</v>
      </c>
      <c r="C11" s="47" t="s">
        <v>38</v>
      </c>
      <c r="D11" s="46">
        <f>'[1]2 KUR Setda_Auto'!J62</f>
        <v>9026</v>
      </c>
      <c r="E11" s="46">
        <f>'[1]2 KUR Setda_Auto'!F62</f>
        <v>203753289000</v>
      </c>
    </row>
    <row r="12" spans="2:5" ht="16.5" customHeight="1" x14ac:dyDescent="0.25">
      <c r="B12" s="19">
        <v>2</v>
      </c>
      <c r="C12" s="19" t="s">
        <v>39</v>
      </c>
      <c r="D12" s="19">
        <f>'[1]2 KUR Setda_Auto'!J63</f>
        <v>0</v>
      </c>
      <c r="E12" s="19">
        <f>'[1]2 KUR Setda_Auto'!F63</f>
        <v>0</v>
      </c>
    </row>
    <row r="13" spans="2:5" ht="16.5" customHeight="1" x14ac:dyDescent="0.25">
      <c r="B13" s="19">
        <v>3</v>
      </c>
      <c r="C13" s="19" t="s">
        <v>40</v>
      </c>
      <c r="D13" s="19">
        <f>'[1]2 KUR Setda_Auto'!J64</f>
        <v>18</v>
      </c>
      <c r="E13" s="19">
        <f>'[1]2 KUR Setda_Auto'!F64</f>
        <v>1765000000</v>
      </c>
    </row>
    <row r="14" spans="2:5" ht="16.5" customHeight="1" x14ac:dyDescent="0.25">
      <c r="B14" s="19">
        <v>4</v>
      </c>
      <c r="C14" s="19" t="s">
        <v>41</v>
      </c>
      <c r="D14" s="19">
        <f>'[1]2 KUR Setda_Auto'!J65</f>
        <v>0</v>
      </c>
      <c r="E14" s="19">
        <f>'[1]2 KUR Setda_Auto'!F65</f>
        <v>0</v>
      </c>
    </row>
    <row r="15" spans="2:5" ht="16.5" customHeight="1" x14ac:dyDescent="0.25">
      <c r="B15" s="19">
        <v>5</v>
      </c>
      <c r="C15" s="19" t="s">
        <v>42</v>
      </c>
      <c r="D15" s="19">
        <f>'[1]2 KUR Setda_Auto'!J66</f>
        <v>2</v>
      </c>
      <c r="E15" s="19">
        <f>'[1]2 KUR Setda_Auto'!F66</f>
        <v>330000000</v>
      </c>
    </row>
    <row r="16" spans="2:5" ht="16.5" customHeight="1" x14ac:dyDescent="0.25">
      <c r="B16" s="19">
        <v>6</v>
      </c>
      <c r="C16" s="19" t="s">
        <v>43</v>
      </c>
      <c r="D16" s="19">
        <f>'[1]2 KUR Setda_Auto'!J67</f>
        <v>2272</v>
      </c>
      <c r="E16" s="19">
        <f>'[1]2 KUR Setda_Auto'!F67</f>
        <v>167167508716</v>
      </c>
    </row>
    <row r="17" spans="2:7" ht="16.5" customHeight="1" x14ac:dyDescent="0.25">
      <c r="B17" s="19">
        <v>7</v>
      </c>
      <c r="C17" s="19" t="s">
        <v>44</v>
      </c>
      <c r="D17" s="19">
        <f>'[1]2 KUR Setda_Auto'!J68</f>
        <v>2</v>
      </c>
      <c r="E17" s="19">
        <f>'[1]2 KUR Setda_Auto'!F68</f>
        <v>100000000</v>
      </c>
    </row>
    <row r="18" spans="2:7" ht="16.5" customHeight="1" x14ac:dyDescent="0.25">
      <c r="B18" s="19">
        <v>8</v>
      </c>
      <c r="C18" s="20" t="s">
        <v>45</v>
      </c>
      <c r="D18" s="19">
        <f>'[1]2 KUR Setda_Auto'!J69</f>
        <v>49</v>
      </c>
      <c r="E18" s="19">
        <f>'[1]2 KUR Setda_Auto'!F69</f>
        <v>3645000000</v>
      </c>
    </row>
    <row r="19" spans="2:7" ht="16.5" customHeight="1" x14ac:dyDescent="0.25">
      <c r="B19" s="19">
        <v>9</v>
      </c>
      <c r="C19" s="20" t="s">
        <v>46</v>
      </c>
      <c r="D19" s="19">
        <f>'[1]2 KUR Setda_Auto'!J70</f>
        <v>9</v>
      </c>
      <c r="E19" s="19">
        <f>'[1]2 KUR Setda_Auto'!F70</f>
        <v>2174000000</v>
      </c>
    </row>
    <row r="20" spans="2:7" ht="16.5" customHeight="1" x14ac:dyDescent="0.25">
      <c r="B20" s="21">
        <v>10</v>
      </c>
      <c r="C20" s="21" t="s">
        <v>47</v>
      </c>
      <c r="D20" s="21">
        <f>'[1]2 KUR Setda_Auto'!J71</f>
        <v>0</v>
      </c>
      <c r="E20" s="21">
        <f>'[1]2 KUR Setda_Auto'!F71</f>
        <v>0</v>
      </c>
      <c r="G20" s="23"/>
    </row>
    <row r="21" spans="2:7" ht="18.75" customHeight="1" x14ac:dyDescent="0.25">
      <c r="B21" s="23"/>
      <c r="C21" s="23" t="s">
        <v>20</v>
      </c>
      <c r="D21" s="23">
        <f>SUM(D11:D20)</f>
        <v>11378</v>
      </c>
      <c r="E21" s="23">
        <f>SUM(E11:E20)</f>
        <v>378934797716</v>
      </c>
      <c r="G21" s="2" t="s">
        <v>77</v>
      </c>
    </row>
    <row r="23" spans="2:7" x14ac:dyDescent="0.25">
      <c r="B23" s="24"/>
      <c r="C23" s="24"/>
      <c r="D23" s="26" t="s">
        <v>1</v>
      </c>
      <c r="E23" s="26"/>
    </row>
    <row r="24" spans="2:7" x14ac:dyDescent="0.25">
      <c r="B24" s="24"/>
      <c r="C24" s="24"/>
      <c r="D24" s="24"/>
      <c r="E24" s="24"/>
    </row>
    <row r="25" spans="2:7" x14ac:dyDescent="0.25">
      <c r="B25" s="24"/>
      <c r="C25" s="24"/>
      <c r="D25" s="24"/>
      <c r="E25" s="24"/>
    </row>
    <row r="26" spans="2:7" x14ac:dyDescent="0.25">
      <c r="B26" s="24"/>
      <c r="C26" s="24"/>
      <c r="D26" s="24"/>
      <c r="E26" s="24"/>
    </row>
    <row r="27" spans="2:7" s="27" customFormat="1" ht="15" customHeight="1" x14ac:dyDescent="0.25">
      <c r="D27" s="28" t="s">
        <v>22</v>
      </c>
      <c r="E27" s="28"/>
      <c r="F27" s="77"/>
      <c r="G27" s="77"/>
    </row>
    <row r="28" spans="2:7" s="27" customFormat="1" x14ac:dyDescent="0.25">
      <c r="D28" s="30" t="s">
        <v>23</v>
      </c>
      <c r="E28" s="30"/>
      <c r="F28" s="78"/>
      <c r="G28" s="78"/>
    </row>
    <row r="31" spans="2:7" x14ac:dyDescent="0.25">
      <c r="D31" s="2">
        <f>D21-'[1]3 KUR Setda_Semi Auto'!E97</f>
        <v>0</v>
      </c>
      <c r="E31" s="2">
        <f>E21-'[1]3 KUR Setda_Semi Auto'!F97</f>
        <v>0</v>
      </c>
    </row>
  </sheetData>
  <mergeCells count="11">
    <mergeCell ref="D23:E23"/>
    <mergeCell ref="D27:E27"/>
    <mergeCell ref="D28:E28"/>
    <mergeCell ref="B2:E2"/>
    <mergeCell ref="B3:E3"/>
    <mergeCell ref="B4:E4"/>
    <mergeCell ref="B5:E5"/>
    <mergeCell ref="B6:E6"/>
    <mergeCell ref="B8:B10"/>
    <mergeCell ref="C8:C10"/>
    <mergeCell ref="D8:E8"/>
  </mergeCells>
  <pageMargins left="1" right="2.5" top="0.5" bottom="0.75" header="0.3" footer="0.3"/>
  <pageSetup paperSize="5" scale="8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L106"/>
  <sheetViews>
    <sheetView view="pageBreakPreview" zoomScale="85" zoomScaleSheetLayoutView="85" workbookViewId="0">
      <selection activeCell="I99" sqref="I99"/>
    </sheetView>
  </sheetViews>
  <sheetFormatPr defaultColWidth="9.140625" defaultRowHeight="15" x14ac:dyDescent="0.25"/>
  <cols>
    <col min="1" max="1" width="1.42578125" style="2" customWidth="1"/>
    <col min="2" max="2" width="4.5703125" style="2" customWidth="1"/>
    <col min="3" max="3" width="26.42578125" style="2" customWidth="1"/>
    <col min="4" max="4" width="39.28515625" style="2" customWidth="1"/>
    <col min="5" max="6" width="17.140625" style="2" customWidth="1"/>
    <col min="7" max="7" width="17.140625" style="6" customWidth="1"/>
    <col min="8" max="8" width="17.140625" style="2" customWidth="1"/>
    <col min="9" max="9" width="11.42578125" style="2" customWidth="1"/>
    <col min="10" max="10" width="7.85546875" style="2" customWidth="1"/>
    <col min="11" max="11" width="2" style="2" customWidth="1"/>
    <col min="12" max="12" width="9.140625" style="2"/>
    <col min="13" max="13" width="12.5703125" style="2" bestFit="1" customWidth="1"/>
    <col min="14" max="16384" width="9.140625" style="2"/>
  </cols>
  <sheetData>
    <row r="2" spans="2:10" ht="15.75" x14ac:dyDescent="0.25">
      <c r="B2" s="1" t="s">
        <v>0</v>
      </c>
      <c r="C2" s="1"/>
      <c r="D2" s="1"/>
      <c r="E2" s="1"/>
      <c r="F2" s="1"/>
      <c r="G2" s="1"/>
      <c r="H2" s="1"/>
      <c r="I2" s="1"/>
      <c r="J2" s="60"/>
    </row>
    <row r="3" spans="2:10" ht="15.75" x14ac:dyDescent="0.25">
      <c r="B3" s="1" t="s">
        <v>1</v>
      </c>
      <c r="C3" s="1"/>
      <c r="D3" s="1"/>
      <c r="E3" s="1"/>
      <c r="F3" s="1"/>
      <c r="G3" s="1"/>
      <c r="H3" s="1"/>
      <c r="I3" s="1"/>
      <c r="J3" s="60"/>
    </row>
    <row r="4" spans="2:10" ht="15.75" x14ac:dyDescent="0.25">
      <c r="B4" s="1" t="str">
        <f>'[1]4 KUR Setda_Auto'!B6:E6</f>
        <v xml:space="preserve"> </v>
      </c>
      <c r="C4" s="1"/>
      <c r="D4" s="1"/>
      <c r="E4" s="1"/>
      <c r="F4" s="1"/>
      <c r="G4" s="1"/>
      <c r="H4" s="1"/>
      <c r="I4" s="1"/>
      <c r="J4" s="60"/>
    </row>
    <row r="6" spans="2:10" s="6" customFormat="1" ht="18.75" customHeight="1" x14ac:dyDescent="0.25">
      <c r="B6" s="3" t="s">
        <v>2</v>
      </c>
      <c r="C6" s="3" t="s">
        <v>48</v>
      </c>
      <c r="D6" s="3" t="s">
        <v>34</v>
      </c>
      <c r="E6" s="61" t="s">
        <v>6</v>
      </c>
      <c r="F6" s="62"/>
      <c r="G6" s="63"/>
      <c r="H6" s="57" t="s">
        <v>35</v>
      </c>
      <c r="I6" s="58"/>
      <c r="J6" s="5" t="s">
        <v>49</v>
      </c>
    </row>
    <row r="7" spans="2:10" s="6" customFormat="1" x14ac:dyDescent="0.25">
      <c r="B7" s="7"/>
      <c r="C7" s="7"/>
      <c r="D7" s="7"/>
      <c r="E7" s="64" t="s">
        <v>50</v>
      </c>
      <c r="F7" s="64" t="s">
        <v>51</v>
      </c>
      <c r="G7" s="64" t="s">
        <v>11</v>
      </c>
      <c r="H7" s="5" t="s">
        <v>36</v>
      </c>
      <c r="I7" s="3" t="s">
        <v>37</v>
      </c>
      <c r="J7" s="9"/>
    </row>
    <row r="8" spans="2:10" s="6" customFormat="1" x14ac:dyDescent="0.25">
      <c r="B8" s="10"/>
      <c r="C8" s="10"/>
      <c r="D8" s="10"/>
      <c r="E8" s="11" t="s">
        <v>52</v>
      </c>
      <c r="F8" s="11" t="s">
        <v>53</v>
      </c>
      <c r="G8" s="11" t="s">
        <v>53</v>
      </c>
      <c r="H8" s="12"/>
      <c r="I8" s="10"/>
      <c r="J8" s="12"/>
    </row>
    <row r="9" spans="2:10" x14ac:dyDescent="0.25">
      <c r="B9" s="46">
        <v>1</v>
      </c>
      <c r="C9" s="47" t="s">
        <v>54</v>
      </c>
      <c r="D9" s="47" t="s">
        <v>55</v>
      </c>
      <c r="E9" s="46">
        <f>'[1]4 KUR_Auto'!J47-'3 KUR Setda_Semi Auto'!E20</f>
        <v>597</v>
      </c>
      <c r="F9" s="46">
        <f>'[1]4 KUR_Auto'!F47-'3 KUR Setda_Semi Auto'!F20</f>
        <v>11962500000</v>
      </c>
      <c r="G9" s="46">
        <f>'[1]4 KUR_Auto'!I47-'3 KUR Setda_Semi Auto'!G20-1</f>
        <v>233000735.41000003</v>
      </c>
      <c r="H9" s="46">
        <f>'[1]4 KUR_Auto'!K47-'3 KUR Setda_Semi Auto'!H20</f>
        <v>233000736.41000003</v>
      </c>
      <c r="I9" s="49">
        <f t="shared" ref="I9:I72" si="0">IF(H9=0,0,+H9/G9)</f>
        <v>1.000000004291832</v>
      </c>
      <c r="J9" s="46"/>
    </row>
    <row r="10" spans="2:10" x14ac:dyDescent="0.25">
      <c r="B10" s="19"/>
      <c r="C10" s="20"/>
      <c r="D10" s="20" t="s">
        <v>56</v>
      </c>
      <c r="E10" s="19">
        <f>'[1]4 KUR_Auto'!J48-'3 KUR Setda_Semi Auto'!E21</f>
        <v>0</v>
      </c>
      <c r="F10" s="19">
        <f>'[1]4 KUR_Auto'!F48-'3 KUR Setda_Semi Auto'!F21</f>
        <v>0</v>
      </c>
      <c r="G10" s="19">
        <f>'[1]4 KUR_Auto'!I48-'3 KUR Setda_Semi Auto'!G21</f>
        <v>0</v>
      </c>
      <c r="H10" s="19">
        <f>'[1]4 KUR_Auto'!K48-'3 KUR Setda_Semi Auto'!H21</f>
        <v>0</v>
      </c>
      <c r="I10" s="50">
        <f t="shared" si="0"/>
        <v>0</v>
      </c>
      <c r="J10" s="19"/>
    </row>
    <row r="11" spans="2:10" x14ac:dyDescent="0.25">
      <c r="B11" s="19"/>
      <c r="C11" s="19"/>
      <c r="D11" s="20" t="s">
        <v>57</v>
      </c>
      <c r="E11" s="19">
        <f>'[1]4 KUR_Auto'!J49-'3 KUR Setda_Semi Auto'!E22</f>
        <v>2</v>
      </c>
      <c r="F11" s="19">
        <f>'[1]4 KUR_Auto'!F49-'3 KUR Setda_Semi Auto'!F22</f>
        <v>35000000</v>
      </c>
      <c r="G11" s="19">
        <f>'[1]4 KUR_Auto'!I49-'3 KUR Setda_Semi Auto'!G22</f>
        <v>0</v>
      </c>
      <c r="H11" s="19">
        <f>'[1]4 KUR_Auto'!K49-'3 KUR Setda_Semi Auto'!H22</f>
        <v>0</v>
      </c>
      <c r="I11" s="50">
        <f t="shared" si="0"/>
        <v>0</v>
      </c>
      <c r="J11" s="19"/>
    </row>
    <row r="12" spans="2:10" x14ac:dyDescent="0.25">
      <c r="B12" s="19"/>
      <c r="C12" s="19"/>
      <c r="D12" s="20" t="s">
        <v>58</v>
      </c>
      <c r="E12" s="19">
        <f>'[1]4 KUR_Auto'!J50-'3 KUR Setda_Semi Auto'!E23</f>
        <v>0</v>
      </c>
      <c r="F12" s="19">
        <f>'[1]4 KUR_Auto'!F50-'3 KUR Setda_Semi Auto'!F23</f>
        <v>0</v>
      </c>
      <c r="G12" s="19">
        <f>'[1]4 KUR_Auto'!I50-'3 KUR Setda_Semi Auto'!G23</f>
        <v>0</v>
      </c>
      <c r="H12" s="19">
        <f>'[1]4 KUR_Auto'!K50-'3 KUR Setda_Semi Auto'!H23</f>
        <v>0</v>
      </c>
      <c r="I12" s="50">
        <f t="shared" si="0"/>
        <v>0</v>
      </c>
      <c r="J12" s="19"/>
    </row>
    <row r="13" spans="2:10" ht="14.25" customHeight="1" x14ac:dyDescent="0.25">
      <c r="B13" s="19"/>
      <c r="C13" s="19"/>
      <c r="D13" s="20" t="s">
        <v>59</v>
      </c>
      <c r="E13" s="19">
        <f>'[1]4 KUR_Auto'!J51-'3 KUR Setda_Semi Auto'!E24</f>
        <v>0</v>
      </c>
      <c r="F13" s="19">
        <f>'[1]4 KUR_Auto'!F51-'3 KUR Setda_Semi Auto'!F24</f>
        <v>0</v>
      </c>
      <c r="G13" s="19">
        <f>'[1]4 KUR_Auto'!I51-'3 KUR Setda_Semi Auto'!G24</f>
        <v>0</v>
      </c>
      <c r="H13" s="19">
        <f>'[1]4 KUR_Auto'!K51-'3 KUR Setda_Semi Auto'!H24</f>
        <v>0</v>
      </c>
      <c r="I13" s="50">
        <f t="shared" si="0"/>
        <v>0</v>
      </c>
      <c r="J13" s="19"/>
    </row>
    <row r="14" spans="2:10" x14ac:dyDescent="0.25">
      <c r="B14" s="19"/>
      <c r="C14" s="19"/>
      <c r="D14" s="20" t="s">
        <v>60</v>
      </c>
      <c r="E14" s="19">
        <f>'[1]4 KUR_Auto'!J52-'3 KUR Setda_Semi Auto'!E25</f>
        <v>624</v>
      </c>
      <c r="F14" s="19">
        <f>'[1]4 KUR_Auto'!F52-'3 KUR Setda_Semi Auto'!F25</f>
        <v>45540500000</v>
      </c>
      <c r="G14" s="19">
        <f>'[1]4 KUR_Auto'!I52-'3 KUR Setda_Semi Auto'!G25</f>
        <v>26849497.129999995</v>
      </c>
      <c r="H14" s="19">
        <f>'[1]4 KUR_Auto'!K52-'3 KUR Setda_Semi Auto'!H25</f>
        <v>26849497.129999995</v>
      </c>
      <c r="I14" s="50">
        <f t="shared" si="0"/>
        <v>1</v>
      </c>
      <c r="J14" s="19"/>
    </row>
    <row r="15" spans="2:10" x14ac:dyDescent="0.25">
      <c r="B15" s="19"/>
      <c r="C15" s="19"/>
      <c r="D15" s="51" t="s">
        <v>61</v>
      </c>
      <c r="E15" s="19">
        <f>'[1]4 KUR_Auto'!J53-'3 KUR Setda_Semi Auto'!E26</f>
        <v>0</v>
      </c>
      <c r="F15" s="19">
        <f>'[1]4 KUR_Auto'!F53-'3 KUR Setda_Semi Auto'!F26</f>
        <v>0</v>
      </c>
      <c r="G15" s="19">
        <f>'[1]4 KUR_Auto'!I53-'3 KUR Setda_Semi Auto'!G26</f>
        <v>0</v>
      </c>
      <c r="H15" s="19">
        <f>'[1]4 KUR_Auto'!K53-'3 KUR Setda_Semi Auto'!H26</f>
        <v>0</v>
      </c>
      <c r="I15" s="50">
        <f t="shared" si="0"/>
        <v>0</v>
      </c>
      <c r="J15" s="19"/>
    </row>
    <row r="16" spans="2:10" x14ac:dyDescent="0.25">
      <c r="B16" s="19"/>
      <c r="C16" s="19"/>
      <c r="D16" s="20" t="s">
        <v>62</v>
      </c>
      <c r="E16" s="19">
        <f>'[1]4 KUR_Auto'!J54-'3 KUR Setda_Semi Auto'!E27</f>
        <v>20</v>
      </c>
      <c r="F16" s="19">
        <f>'[1]4 KUR_Auto'!F54-'3 KUR Setda_Semi Auto'!F27</f>
        <v>1167000000</v>
      </c>
      <c r="G16" s="19">
        <f>'[1]4 KUR_Auto'!I54-'3 KUR Setda_Semi Auto'!G27</f>
        <v>0</v>
      </c>
      <c r="H16" s="19">
        <f>'[1]4 KUR_Auto'!K54-'3 KUR Setda_Semi Auto'!H27</f>
        <v>0</v>
      </c>
      <c r="I16" s="50">
        <f t="shared" si="0"/>
        <v>0</v>
      </c>
      <c r="J16" s="19"/>
    </row>
    <row r="17" spans="2:12" x14ac:dyDescent="0.25">
      <c r="B17" s="19"/>
      <c r="C17" s="19"/>
      <c r="D17" s="20" t="s">
        <v>63</v>
      </c>
      <c r="E17" s="19">
        <f>'[1]4 KUR_Auto'!J55-'3 KUR Setda_Semi Auto'!E28</f>
        <v>1</v>
      </c>
      <c r="F17" s="19">
        <f>'[1]4 KUR_Auto'!F55-'3 KUR Setda_Semi Auto'!F28</f>
        <v>20000000</v>
      </c>
      <c r="G17" s="19">
        <f>'[1]4 KUR_Auto'!I55-'3 KUR Setda_Semi Auto'!G28</f>
        <v>0</v>
      </c>
      <c r="H17" s="19">
        <f>'[1]4 KUR_Auto'!K55-'3 KUR Setda_Semi Auto'!H28</f>
        <v>0</v>
      </c>
      <c r="I17" s="50">
        <f t="shared" si="0"/>
        <v>0</v>
      </c>
      <c r="J17" s="19"/>
    </row>
    <row r="18" spans="2:12" x14ac:dyDescent="0.25">
      <c r="B18" s="21"/>
      <c r="C18" s="21"/>
      <c r="D18" s="22" t="s">
        <v>64</v>
      </c>
      <c r="E18" s="21">
        <f>'[1]4 KUR_Auto'!J56-'3 KUR Setda_Semi Auto'!E29</f>
        <v>0</v>
      </c>
      <c r="F18" s="21">
        <f>'[1]4 KUR_Auto'!F56-'3 KUR Setda_Semi Auto'!F29</f>
        <v>0</v>
      </c>
      <c r="G18" s="21">
        <f>'[1]4 KUR_Auto'!I56-'3 KUR Setda_Semi Auto'!G29</f>
        <v>0</v>
      </c>
      <c r="H18" s="21">
        <f>'[1]4 KUR_Auto'!K56-'3 KUR Setda_Semi Auto'!H29</f>
        <v>0</v>
      </c>
      <c r="I18" s="52">
        <f t="shared" si="0"/>
        <v>0</v>
      </c>
      <c r="J18" s="21"/>
    </row>
    <row r="19" spans="2:12" ht="18.75" customHeight="1" x14ac:dyDescent="0.25">
      <c r="B19" s="23"/>
      <c r="C19" s="23"/>
      <c r="D19" s="23" t="s">
        <v>65</v>
      </c>
      <c r="E19" s="23">
        <f>SUM(E9:E18)</f>
        <v>1244</v>
      </c>
      <c r="F19" s="23">
        <f>SUM(F9:F18)</f>
        <v>58725000000</v>
      </c>
      <c r="G19" s="23">
        <f>SUM(G9:G18)</f>
        <v>259850232.54000002</v>
      </c>
      <c r="H19" s="23">
        <f>SUM(H9:H18)</f>
        <v>259850233.54000002</v>
      </c>
      <c r="I19" s="53">
        <f t="shared" si="0"/>
        <v>1.0000000038483705</v>
      </c>
      <c r="J19" s="23"/>
      <c r="L19" s="65">
        <f>F19/$F$97</f>
        <v>0.15497389090144364</v>
      </c>
    </row>
    <row r="20" spans="2:12" s="39" customFormat="1" x14ac:dyDescent="0.25">
      <c r="B20" s="66">
        <v>2</v>
      </c>
      <c r="C20" s="67" t="s">
        <v>66</v>
      </c>
      <c r="D20" s="67" t="s">
        <v>55</v>
      </c>
      <c r="E20" s="66">
        <f>772+31+375</f>
        <v>1178</v>
      </c>
      <c r="F20" s="66">
        <f>8141750000+529000000+50000000+4574000000</f>
        <v>13294750000</v>
      </c>
      <c r="G20" s="66">
        <f>[1]Rekap!I205</f>
        <v>163330389.68000001</v>
      </c>
      <c r="H20" s="66">
        <f>[1]Rekap!I211</f>
        <v>163330389.68000001</v>
      </c>
      <c r="I20" s="68">
        <f t="shared" si="0"/>
        <v>1</v>
      </c>
      <c r="J20" s="66"/>
    </row>
    <row r="21" spans="2:12" s="39" customFormat="1" x14ac:dyDescent="0.25">
      <c r="B21" s="36"/>
      <c r="C21" s="37"/>
      <c r="D21" s="37" t="s">
        <v>56</v>
      </c>
      <c r="E21" s="36">
        <v>0</v>
      </c>
      <c r="F21" s="36">
        <v>0</v>
      </c>
      <c r="G21" s="36">
        <f>[1]Rekap!I213</f>
        <v>0</v>
      </c>
      <c r="H21" s="36">
        <f>[1]Rekap!I219</f>
        <v>0</v>
      </c>
      <c r="I21" s="69">
        <f t="shared" si="0"/>
        <v>0</v>
      </c>
      <c r="J21" s="36"/>
    </row>
    <row r="22" spans="2:12" s="39" customFormat="1" x14ac:dyDescent="0.25">
      <c r="B22" s="36"/>
      <c r="C22" s="36"/>
      <c r="D22" s="37" t="s">
        <v>57</v>
      </c>
      <c r="E22" s="36">
        <v>0</v>
      </c>
      <c r="F22" s="36">
        <v>0</v>
      </c>
      <c r="G22" s="36">
        <f>[1]Rekap!I221</f>
        <v>0</v>
      </c>
      <c r="H22" s="36">
        <f>[1]Rekap!I227</f>
        <v>0</v>
      </c>
      <c r="I22" s="69">
        <f t="shared" si="0"/>
        <v>0</v>
      </c>
      <c r="J22" s="36"/>
    </row>
    <row r="23" spans="2:12" s="39" customFormat="1" x14ac:dyDescent="0.25">
      <c r="B23" s="36"/>
      <c r="C23" s="36"/>
      <c r="D23" s="37" t="s">
        <v>58</v>
      </c>
      <c r="E23" s="36">
        <v>0</v>
      </c>
      <c r="F23" s="36">
        <v>0</v>
      </c>
      <c r="G23" s="36">
        <f>[1]Rekap!I229</f>
        <v>0</v>
      </c>
      <c r="H23" s="36">
        <f>[1]Rekap!I235</f>
        <v>0</v>
      </c>
      <c r="I23" s="69">
        <f t="shared" si="0"/>
        <v>0</v>
      </c>
      <c r="J23" s="36"/>
    </row>
    <row r="24" spans="2:12" s="39" customFormat="1" x14ac:dyDescent="0.25">
      <c r="B24" s="36"/>
      <c r="C24" s="36"/>
      <c r="D24" s="37" t="s">
        <v>59</v>
      </c>
      <c r="E24" s="36">
        <v>0</v>
      </c>
      <c r="F24" s="36">
        <v>0</v>
      </c>
      <c r="G24" s="36">
        <f>[1]Rekap!I237</f>
        <v>0</v>
      </c>
      <c r="H24" s="36">
        <f>[1]Rekap!I243</f>
        <v>0</v>
      </c>
      <c r="I24" s="69">
        <f t="shared" si="0"/>
        <v>0</v>
      </c>
      <c r="J24" s="36"/>
    </row>
    <row r="25" spans="2:12" s="39" customFormat="1" x14ac:dyDescent="0.25">
      <c r="B25" s="36"/>
      <c r="C25" s="36"/>
      <c r="D25" s="37" t="s">
        <v>60</v>
      </c>
      <c r="E25" s="36">
        <v>58</v>
      </c>
      <c r="F25" s="36">
        <v>5830000000</v>
      </c>
      <c r="G25" s="36">
        <f>[1]Rekap!I245</f>
        <v>37919070.420000002</v>
      </c>
      <c r="H25" s="36">
        <f>[1]Rekap!I251</f>
        <v>37919070.420000002</v>
      </c>
      <c r="I25" s="69">
        <f t="shared" si="0"/>
        <v>1</v>
      </c>
      <c r="J25" s="36"/>
    </row>
    <row r="26" spans="2:12" s="39" customFormat="1" x14ac:dyDescent="0.25">
      <c r="B26" s="36"/>
      <c r="C26" s="36"/>
      <c r="D26" s="70" t="s">
        <v>61</v>
      </c>
      <c r="E26" s="36">
        <v>0</v>
      </c>
      <c r="F26" s="36">
        <v>0</v>
      </c>
      <c r="G26" s="36">
        <f>[1]Rekap!I253</f>
        <v>0</v>
      </c>
      <c r="H26" s="36">
        <f>[1]Rekap!I259</f>
        <v>0</v>
      </c>
      <c r="I26" s="69">
        <f t="shared" si="0"/>
        <v>0</v>
      </c>
      <c r="J26" s="36"/>
    </row>
    <row r="27" spans="2:12" s="39" customFormat="1" x14ac:dyDescent="0.25">
      <c r="B27" s="36"/>
      <c r="C27" s="36"/>
      <c r="D27" s="37" t="s">
        <v>62</v>
      </c>
      <c r="E27" s="36">
        <v>0</v>
      </c>
      <c r="F27" s="36">
        <v>0</v>
      </c>
      <c r="G27" s="36">
        <f>[1]Rekap!I261</f>
        <v>0</v>
      </c>
      <c r="H27" s="36">
        <f>[1]Rekap!I267</f>
        <v>0</v>
      </c>
      <c r="I27" s="69">
        <f t="shared" si="0"/>
        <v>0</v>
      </c>
      <c r="J27" s="36"/>
    </row>
    <row r="28" spans="2:12" s="39" customFormat="1" x14ac:dyDescent="0.25">
      <c r="B28" s="36"/>
      <c r="C28" s="36"/>
      <c r="D28" s="37" t="s">
        <v>63</v>
      </c>
      <c r="E28" s="36">
        <v>0</v>
      </c>
      <c r="F28" s="36">
        <v>0</v>
      </c>
      <c r="G28" s="36">
        <f>[1]Rekap!I269</f>
        <v>0</v>
      </c>
      <c r="H28" s="36">
        <f>[1]Rekap!I275</f>
        <v>0</v>
      </c>
      <c r="I28" s="69">
        <f t="shared" si="0"/>
        <v>0</v>
      </c>
      <c r="J28" s="36"/>
    </row>
    <row r="29" spans="2:12" s="39" customFormat="1" x14ac:dyDescent="0.25">
      <c r="B29" s="71"/>
      <c r="C29" s="71"/>
      <c r="D29" s="72" t="s">
        <v>64</v>
      </c>
      <c r="E29" s="71">
        <v>0</v>
      </c>
      <c r="F29" s="71">
        <v>0</v>
      </c>
      <c r="G29" s="71">
        <f>[1]Rekap!I277</f>
        <v>0</v>
      </c>
      <c r="H29" s="71">
        <f>[1]Rekap!I283</f>
        <v>0</v>
      </c>
      <c r="I29" s="73">
        <f t="shared" si="0"/>
        <v>0</v>
      </c>
      <c r="J29" s="71"/>
    </row>
    <row r="30" spans="2:12" ht="18.75" customHeight="1" x14ac:dyDescent="0.25">
      <c r="B30" s="23"/>
      <c r="C30" s="23"/>
      <c r="D30" s="23" t="s">
        <v>65</v>
      </c>
      <c r="E30" s="23">
        <f>SUM(E20:E29)</f>
        <v>1236</v>
      </c>
      <c r="F30" s="23">
        <f>SUM(F20:F29)</f>
        <v>19124750000</v>
      </c>
      <c r="G30" s="23">
        <f>SUM(G20:G29)</f>
        <v>201249460.10000002</v>
      </c>
      <c r="H30" s="23">
        <f>SUM(H20:H29)</f>
        <v>201249460.10000002</v>
      </c>
      <c r="I30" s="53">
        <f t="shared" si="0"/>
        <v>1</v>
      </c>
      <c r="J30" s="23"/>
      <c r="L30" s="65">
        <f>F30/$F$97</f>
        <v>5.046976449582604E-2</v>
      </c>
    </row>
    <row r="31" spans="2:12" x14ac:dyDescent="0.25">
      <c r="B31" s="46">
        <v>3</v>
      </c>
      <c r="C31" s="47" t="s">
        <v>67</v>
      </c>
      <c r="D31" s="47" t="s">
        <v>55</v>
      </c>
      <c r="E31" s="46">
        <f>'[1]4 KUR_Auto'!J90</f>
        <v>620</v>
      </c>
      <c r="F31" s="46">
        <f>'[1]4 KUR_Auto'!F90</f>
        <v>11394600000</v>
      </c>
      <c r="G31" s="46">
        <f>'[1]4 KUR_Auto'!I90</f>
        <v>146594148.56</v>
      </c>
      <c r="H31" s="46">
        <f>'[1]4 KUR_Auto'!K90</f>
        <v>146594148.56</v>
      </c>
      <c r="I31" s="49">
        <f t="shared" si="0"/>
        <v>1</v>
      </c>
      <c r="J31" s="46"/>
    </row>
    <row r="32" spans="2:12" x14ac:dyDescent="0.25">
      <c r="B32" s="19"/>
      <c r="C32" s="20"/>
      <c r="D32" s="20" t="s">
        <v>56</v>
      </c>
      <c r="E32" s="19">
        <f>'[1]4 KUR_Auto'!J91</f>
        <v>0</v>
      </c>
      <c r="F32" s="19">
        <f>'[1]4 KUR_Auto'!F91</f>
        <v>0</v>
      </c>
      <c r="G32" s="19">
        <f>'[1]4 KUR_Auto'!I91</f>
        <v>0</v>
      </c>
      <c r="H32" s="19">
        <f>'[1]4 KUR_Auto'!K91</f>
        <v>0</v>
      </c>
      <c r="I32" s="50">
        <f t="shared" si="0"/>
        <v>0</v>
      </c>
      <c r="J32" s="19"/>
    </row>
    <row r="33" spans="2:12" x14ac:dyDescent="0.25">
      <c r="B33" s="19"/>
      <c r="C33" s="19"/>
      <c r="D33" s="20" t="s">
        <v>57</v>
      </c>
      <c r="E33" s="19">
        <f>'[1]4 KUR_Auto'!J92</f>
        <v>0</v>
      </c>
      <c r="F33" s="19">
        <f>'[1]4 KUR_Auto'!F92</f>
        <v>0</v>
      </c>
      <c r="G33" s="19">
        <f>'[1]4 KUR_Auto'!I92</f>
        <v>0</v>
      </c>
      <c r="H33" s="19">
        <f>'[1]4 KUR_Auto'!K92</f>
        <v>0</v>
      </c>
      <c r="I33" s="50">
        <f t="shared" si="0"/>
        <v>0</v>
      </c>
      <c r="J33" s="19"/>
    </row>
    <row r="34" spans="2:12" x14ac:dyDescent="0.25">
      <c r="B34" s="19"/>
      <c r="C34" s="19"/>
      <c r="D34" s="20" t="s">
        <v>58</v>
      </c>
      <c r="E34" s="19">
        <f>'[1]4 KUR_Auto'!J93</f>
        <v>0</v>
      </c>
      <c r="F34" s="19">
        <f>'[1]4 KUR_Auto'!F93</f>
        <v>0</v>
      </c>
      <c r="G34" s="19">
        <f>'[1]4 KUR_Auto'!I93</f>
        <v>0</v>
      </c>
      <c r="H34" s="19">
        <f>'[1]4 KUR_Auto'!K93</f>
        <v>0</v>
      </c>
      <c r="I34" s="50">
        <f t="shared" si="0"/>
        <v>0</v>
      </c>
      <c r="J34" s="19"/>
    </row>
    <row r="35" spans="2:12" x14ac:dyDescent="0.25">
      <c r="B35" s="19"/>
      <c r="C35" s="19"/>
      <c r="D35" s="20" t="s">
        <v>59</v>
      </c>
      <c r="E35" s="19">
        <f>'[1]4 KUR_Auto'!J94</f>
        <v>0</v>
      </c>
      <c r="F35" s="19">
        <f>'[1]4 KUR_Auto'!F94</f>
        <v>0</v>
      </c>
      <c r="G35" s="19">
        <f>'[1]4 KUR_Auto'!I94</f>
        <v>0</v>
      </c>
      <c r="H35" s="19">
        <f>'[1]4 KUR_Auto'!K94</f>
        <v>0</v>
      </c>
      <c r="I35" s="50">
        <f t="shared" si="0"/>
        <v>0</v>
      </c>
      <c r="J35" s="19"/>
    </row>
    <row r="36" spans="2:12" x14ac:dyDescent="0.25">
      <c r="B36" s="19"/>
      <c r="C36" s="19"/>
      <c r="D36" s="20" t="s">
        <v>60</v>
      </c>
      <c r="E36" s="19">
        <f>'[1]4 KUR_Auto'!J95</f>
        <v>226</v>
      </c>
      <c r="F36" s="19">
        <f>'[1]4 KUR_Auto'!F95</f>
        <v>12064000000</v>
      </c>
      <c r="G36" s="19">
        <f>'[1]4 KUR_Auto'!I95</f>
        <v>186375637.24000001</v>
      </c>
      <c r="H36" s="19">
        <f>'[1]4 KUR_Auto'!K95</f>
        <v>186375637.24000001</v>
      </c>
      <c r="I36" s="50">
        <f t="shared" si="0"/>
        <v>1</v>
      </c>
      <c r="J36" s="19"/>
    </row>
    <row r="37" spans="2:12" x14ac:dyDescent="0.25">
      <c r="B37" s="19"/>
      <c r="C37" s="19"/>
      <c r="D37" s="51" t="s">
        <v>61</v>
      </c>
      <c r="E37" s="19">
        <f>'[1]4 KUR_Auto'!J96</f>
        <v>0</v>
      </c>
      <c r="F37" s="19">
        <f>'[1]4 KUR_Auto'!F96</f>
        <v>0</v>
      </c>
      <c r="G37" s="19">
        <f>'[1]4 KUR_Auto'!I96</f>
        <v>0</v>
      </c>
      <c r="H37" s="19">
        <f>'[1]4 KUR_Auto'!K96</f>
        <v>0</v>
      </c>
      <c r="I37" s="50">
        <f t="shared" si="0"/>
        <v>0</v>
      </c>
      <c r="J37" s="19"/>
    </row>
    <row r="38" spans="2:12" x14ac:dyDescent="0.25">
      <c r="B38" s="19"/>
      <c r="C38" s="19"/>
      <c r="D38" s="20" t="s">
        <v>62</v>
      </c>
      <c r="E38" s="19">
        <f>'[1]4 KUR_Auto'!J97</f>
        <v>0</v>
      </c>
      <c r="F38" s="19">
        <f>'[1]4 KUR_Auto'!F97</f>
        <v>0</v>
      </c>
      <c r="G38" s="19">
        <f>'[1]4 KUR_Auto'!I97</f>
        <v>0</v>
      </c>
      <c r="H38" s="19">
        <f>'[1]4 KUR_Auto'!K97</f>
        <v>0</v>
      </c>
      <c r="I38" s="50">
        <f t="shared" si="0"/>
        <v>0</v>
      </c>
      <c r="J38" s="19"/>
    </row>
    <row r="39" spans="2:12" x14ac:dyDescent="0.25">
      <c r="B39" s="19"/>
      <c r="C39" s="19"/>
      <c r="D39" s="20" t="s">
        <v>63</v>
      </c>
      <c r="E39" s="19">
        <f>'[1]4 KUR_Auto'!J98</f>
        <v>1</v>
      </c>
      <c r="F39" s="19">
        <f>'[1]4 KUR_Auto'!F98</f>
        <v>200000000</v>
      </c>
      <c r="G39" s="19">
        <f>'[1]4 KUR_Auto'!I98</f>
        <v>0</v>
      </c>
      <c r="H39" s="19">
        <f>'[1]4 KUR_Auto'!K98</f>
        <v>0</v>
      </c>
      <c r="I39" s="50">
        <f t="shared" si="0"/>
        <v>0</v>
      </c>
      <c r="J39" s="19"/>
    </row>
    <row r="40" spans="2:12" x14ac:dyDescent="0.25">
      <c r="B40" s="21"/>
      <c r="C40" s="21"/>
      <c r="D40" s="22" t="s">
        <v>64</v>
      </c>
      <c r="E40" s="21">
        <f>'[1]4 KUR_Auto'!J99</f>
        <v>0</v>
      </c>
      <c r="F40" s="21">
        <f>'[1]4 KUR_Auto'!F99</f>
        <v>0</v>
      </c>
      <c r="G40" s="21">
        <f>'[1]4 KUR_Auto'!I99</f>
        <v>0</v>
      </c>
      <c r="H40" s="21">
        <f>'[1]4 KUR_Auto'!K99</f>
        <v>0</v>
      </c>
      <c r="I40" s="52">
        <f t="shared" si="0"/>
        <v>0</v>
      </c>
      <c r="J40" s="21"/>
    </row>
    <row r="41" spans="2:12" ht="18.75" customHeight="1" x14ac:dyDescent="0.25">
      <c r="B41" s="23"/>
      <c r="C41" s="23"/>
      <c r="D41" s="23" t="s">
        <v>65</v>
      </c>
      <c r="E41" s="23">
        <f>SUM(E31:E40)</f>
        <v>847</v>
      </c>
      <c r="F41" s="23">
        <f>SUM(F31:F40)</f>
        <v>23658600000</v>
      </c>
      <c r="G41" s="23">
        <f>SUM(G31:G40)</f>
        <v>332969785.80000001</v>
      </c>
      <c r="H41" s="23">
        <f>SUM(H31:H40)</f>
        <v>332969785.80000001</v>
      </c>
      <c r="I41" s="53">
        <f t="shared" si="0"/>
        <v>1</v>
      </c>
      <c r="J41" s="23"/>
      <c r="L41" s="65">
        <f>F41/$F$97</f>
        <v>6.2434487786818128E-2</v>
      </c>
    </row>
    <row r="42" spans="2:12" ht="15.75" customHeight="1" x14ac:dyDescent="0.25">
      <c r="B42" s="46">
        <v>4</v>
      </c>
      <c r="C42" s="47" t="s">
        <v>68</v>
      </c>
      <c r="D42" s="47" t="s">
        <v>55</v>
      </c>
      <c r="E42" s="46">
        <f>'[1]4 KUR_Auto'!J133</f>
        <v>1519</v>
      </c>
      <c r="F42" s="46">
        <f>'[1]4 KUR_Auto'!F133</f>
        <v>29074500000</v>
      </c>
      <c r="G42" s="46">
        <f>'[1]4 KUR_Auto'!I133</f>
        <v>284640072.78999996</v>
      </c>
      <c r="H42" s="46">
        <f>'[1]4 KUR_Auto'!K133</f>
        <v>284640072.78999996</v>
      </c>
      <c r="I42" s="49">
        <f t="shared" si="0"/>
        <v>1</v>
      </c>
      <c r="J42" s="46"/>
    </row>
    <row r="43" spans="2:12" ht="15.75" customHeight="1" x14ac:dyDescent="0.25">
      <c r="B43" s="19"/>
      <c r="C43" s="20"/>
      <c r="D43" s="20" t="s">
        <v>56</v>
      </c>
      <c r="E43" s="19">
        <f>'[1]4 KUR_Auto'!J134</f>
        <v>0</v>
      </c>
      <c r="F43" s="19">
        <f>'[1]4 KUR_Auto'!F134</f>
        <v>0</v>
      </c>
      <c r="G43" s="19">
        <f>'[1]4 KUR_Auto'!I134</f>
        <v>0</v>
      </c>
      <c r="H43" s="19">
        <f>'[1]4 KUR_Auto'!K134</f>
        <v>0</v>
      </c>
      <c r="I43" s="50">
        <f t="shared" si="0"/>
        <v>0</v>
      </c>
      <c r="J43" s="19"/>
    </row>
    <row r="44" spans="2:12" ht="15.75" customHeight="1" x14ac:dyDescent="0.25">
      <c r="B44" s="19"/>
      <c r="C44" s="19"/>
      <c r="D44" s="20" t="s">
        <v>57</v>
      </c>
      <c r="E44" s="19">
        <f>'[1]4 KUR_Auto'!J135</f>
        <v>4</v>
      </c>
      <c r="F44" s="19">
        <f>'[1]4 KUR_Auto'!F135</f>
        <v>210000000</v>
      </c>
      <c r="G44" s="19">
        <f>'[1]4 KUR_Auto'!I135</f>
        <v>13766487.02</v>
      </c>
      <c r="H44" s="19">
        <f>'[1]4 KUR_Auto'!K135</f>
        <v>13766487.02</v>
      </c>
      <c r="I44" s="50">
        <f t="shared" si="0"/>
        <v>1</v>
      </c>
      <c r="J44" s="19"/>
    </row>
    <row r="45" spans="2:12" ht="15.75" customHeight="1" x14ac:dyDescent="0.25">
      <c r="B45" s="19"/>
      <c r="C45" s="19"/>
      <c r="D45" s="20" t="s">
        <v>58</v>
      </c>
      <c r="E45" s="19">
        <f>'[1]4 KUR_Auto'!J136</f>
        <v>0</v>
      </c>
      <c r="F45" s="19">
        <f>'[1]4 KUR_Auto'!F136</f>
        <v>0</v>
      </c>
      <c r="G45" s="19">
        <f>'[1]4 KUR_Auto'!I136</f>
        <v>0</v>
      </c>
      <c r="H45" s="19">
        <f>'[1]4 KUR_Auto'!K136</f>
        <v>0</v>
      </c>
      <c r="I45" s="50">
        <f t="shared" si="0"/>
        <v>0</v>
      </c>
      <c r="J45" s="19"/>
    </row>
    <row r="46" spans="2:12" ht="15.75" customHeight="1" x14ac:dyDescent="0.25">
      <c r="B46" s="19"/>
      <c r="C46" s="19"/>
      <c r="D46" s="20" t="s">
        <v>59</v>
      </c>
      <c r="E46" s="19">
        <f>'[1]4 KUR_Auto'!J137</f>
        <v>2</v>
      </c>
      <c r="F46" s="19">
        <f>'[1]4 KUR_Auto'!F137</f>
        <v>330000000</v>
      </c>
      <c r="G46" s="19">
        <f>'[1]4 KUR_Auto'!I137</f>
        <v>0</v>
      </c>
      <c r="H46" s="19">
        <f>'[1]4 KUR_Auto'!K137</f>
        <v>0</v>
      </c>
      <c r="I46" s="50">
        <f t="shared" si="0"/>
        <v>0</v>
      </c>
      <c r="J46" s="19"/>
    </row>
    <row r="47" spans="2:12" ht="15.75" customHeight="1" x14ac:dyDescent="0.25">
      <c r="B47" s="19"/>
      <c r="C47" s="19"/>
      <c r="D47" s="20" t="s">
        <v>60</v>
      </c>
      <c r="E47" s="19">
        <f>'[1]4 KUR_Auto'!J138</f>
        <v>664</v>
      </c>
      <c r="F47" s="19">
        <f>'[1]4 KUR_Auto'!F138</f>
        <v>27268008716</v>
      </c>
      <c r="G47" s="19">
        <f>'[1]4 KUR_Auto'!I138</f>
        <v>729671731.45000005</v>
      </c>
      <c r="H47" s="19">
        <f>'[1]4 KUR_Auto'!K138</f>
        <v>729671731.45000005</v>
      </c>
      <c r="I47" s="50">
        <f t="shared" si="0"/>
        <v>1</v>
      </c>
      <c r="J47" s="19"/>
    </row>
    <row r="48" spans="2:12" ht="15.75" customHeight="1" x14ac:dyDescent="0.25">
      <c r="B48" s="19"/>
      <c r="C48" s="19"/>
      <c r="D48" s="51" t="s">
        <v>61</v>
      </c>
      <c r="E48" s="19">
        <f>'[1]4 KUR_Auto'!J139</f>
        <v>0</v>
      </c>
      <c r="F48" s="19">
        <f>'[1]4 KUR_Auto'!F139</f>
        <v>0</v>
      </c>
      <c r="G48" s="19">
        <f>'[1]4 KUR_Auto'!I139</f>
        <v>0</v>
      </c>
      <c r="H48" s="19">
        <f>'[1]4 KUR_Auto'!K139</f>
        <v>0</v>
      </c>
      <c r="I48" s="50">
        <f t="shared" si="0"/>
        <v>0</v>
      </c>
      <c r="J48" s="19"/>
    </row>
    <row r="49" spans="2:12" ht="15.75" customHeight="1" x14ac:dyDescent="0.25">
      <c r="B49" s="19"/>
      <c r="C49" s="19"/>
      <c r="D49" s="20" t="s">
        <v>62</v>
      </c>
      <c r="E49" s="19">
        <f>'[1]4 KUR_Auto'!J140</f>
        <v>2</v>
      </c>
      <c r="F49" s="19">
        <f>'[1]4 KUR_Auto'!F140</f>
        <v>70000000</v>
      </c>
      <c r="G49" s="19">
        <f>'[1]4 KUR_Auto'!I140</f>
        <v>0</v>
      </c>
      <c r="H49" s="19">
        <f>'[1]4 KUR_Auto'!K140</f>
        <v>0</v>
      </c>
      <c r="I49" s="50">
        <f t="shared" si="0"/>
        <v>0</v>
      </c>
      <c r="J49" s="19"/>
    </row>
    <row r="50" spans="2:12" ht="15.75" customHeight="1" x14ac:dyDescent="0.25">
      <c r="B50" s="19"/>
      <c r="C50" s="19"/>
      <c r="D50" s="20" t="s">
        <v>63</v>
      </c>
      <c r="E50" s="19">
        <f>'[1]4 KUR_Auto'!J141</f>
        <v>0</v>
      </c>
      <c r="F50" s="19">
        <f>'[1]4 KUR_Auto'!F141</f>
        <v>0</v>
      </c>
      <c r="G50" s="19">
        <f>'[1]4 KUR_Auto'!I141</f>
        <v>0</v>
      </c>
      <c r="H50" s="19">
        <f>'[1]4 KUR_Auto'!K141</f>
        <v>0</v>
      </c>
      <c r="I50" s="50">
        <f t="shared" si="0"/>
        <v>0</v>
      </c>
      <c r="J50" s="19"/>
    </row>
    <row r="51" spans="2:12" ht="15.75" customHeight="1" x14ac:dyDescent="0.25">
      <c r="B51" s="21"/>
      <c r="C51" s="21"/>
      <c r="D51" s="22" t="s">
        <v>64</v>
      </c>
      <c r="E51" s="21">
        <f>'[1]4 KUR_Auto'!J142</f>
        <v>0</v>
      </c>
      <c r="F51" s="21">
        <f>'[1]4 KUR_Auto'!F142</f>
        <v>0</v>
      </c>
      <c r="G51" s="21">
        <f>'[1]4 KUR_Auto'!I142</f>
        <v>0</v>
      </c>
      <c r="H51" s="21">
        <f>'[1]4 KUR_Auto'!K142</f>
        <v>0</v>
      </c>
      <c r="I51" s="52">
        <f t="shared" si="0"/>
        <v>0</v>
      </c>
      <c r="J51" s="21"/>
    </row>
    <row r="52" spans="2:12" ht="18.75" customHeight="1" x14ac:dyDescent="0.25">
      <c r="B52" s="23"/>
      <c r="C52" s="23"/>
      <c r="D52" s="23" t="s">
        <v>65</v>
      </c>
      <c r="E52" s="23">
        <f>SUM(E42:E51)</f>
        <v>2191</v>
      </c>
      <c r="F52" s="23">
        <f>SUM(F42:F51)</f>
        <v>56952508716</v>
      </c>
      <c r="G52" s="23">
        <f>SUM(G42:G51)</f>
        <v>1028078291.26</v>
      </c>
      <c r="H52" s="23">
        <f>SUM(H42:H51)</f>
        <v>1028078291.26</v>
      </c>
      <c r="I52" s="53">
        <f t="shared" si="0"/>
        <v>1</v>
      </c>
      <c r="J52" s="23"/>
      <c r="L52" s="65">
        <f>F52/$F$97</f>
        <v>0.15029632817908731</v>
      </c>
    </row>
    <row r="53" spans="2:12" ht="15.75" customHeight="1" x14ac:dyDescent="0.25">
      <c r="B53" s="46">
        <v>5</v>
      </c>
      <c r="C53" s="47" t="s">
        <v>69</v>
      </c>
      <c r="D53" s="47" t="s">
        <v>55</v>
      </c>
      <c r="E53" s="46">
        <f>'[1]4 KUR_Auto'!J219</f>
        <v>54</v>
      </c>
      <c r="F53" s="46">
        <f>'[1]4 KUR_Auto'!F219</f>
        <v>1750600000</v>
      </c>
      <c r="G53" s="46">
        <f>'[1]4 KUR_Auto'!I219</f>
        <v>0</v>
      </c>
      <c r="H53" s="46">
        <f>'[1]4 KUR_Auto'!K219</f>
        <v>0</v>
      </c>
      <c r="I53" s="49">
        <f t="shared" si="0"/>
        <v>0</v>
      </c>
      <c r="J53" s="46"/>
    </row>
    <row r="54" spans="2:12" ht="15.75" customHeight="1" x14ac:dyDescent="0.25">
      <c r="B54" s="19"/>
      <c r="C54" s="20"/>
      <c r="D54" s="20" t="s">
        <v>56</v>
      </c>
      <c r="E54" s="19">
        <f>'[1]4 KUR_Auto'!J220</f>
        <v>0</v>
      </c>
      <c r="F54" s="19">
        <f>'[1]4 KUR_Auto'!F220</f>
        <v>0</v>
      </c>
      <c r="G54" s="19">
        <f>'[1]4 KUR_Auto'!I220</f>
        <v>0</v>
      </c>
      <c r="H54" s="19">
        <f>'[1]4 KUR_Auto'!K220</f>
        <v>0</v>
      </c>
      <c r="I54" s="50">
        <f t="shared" si="0"/>
        <v>0</v>
      </c>
      <c r="J54" s="19"/>
    </row>
    <row r="55" spans="2:12" ht="15.75" customHeight="1" x14ac:dyDescent="0.25">
      <c r="B55" s="19"/>
      <c r="C55" s="19"/>
      <c r="D55" s="20" t="s">
        <v>57</v>
      </c>
      <c r="E55" s="19">
        <f>'[1]4 KUR_Auto'!J221</f>
        <v>0</v>
      </c>
      <c r="F55" s="19">
        <f>'[1]4 KUR_Auto'!F221</f>
        <v>0</v>
      </c>
      <c r="G55" s="19">
        <f>'[1]4 KUR_Auto'!I221</f>
        <v>0</v>
      </c>
      <c r="H55" s="19">
        <f>'[1]4 KUR_Auto'!K221</f>
        <v>0</v>
      </c>
      <c r="I55" s="50">
        <f t="shared" si="0"/>
        <v>0</v>
      </c>
      <c r="J55" s="19"/>
    </row>
    <row r="56" spans="2:12" ht="15.75" customHeight="1" x14ac:dyDescent="0.25">
      <c r="B56" s="19"/>
      <c r="C56" s="19"/>
      <c r="D56" s="20" t="s">
        <v>58</v>
      </c>
      <c r="E56" s="19">
        <f>'[1]4 KUR_Auto'!J222</f>
        <v>0</v>
      </c>
      <c r="F56" s="19">
        <f>'[1]4 KUR_Auto'!F222</f>
        <v>0</v>
      </c>
      <c r="G56" s="19">
        <f>'[1]4 KUR_Auto'!I222</f>
        <v>0</v>
      </c>
      <c r="H56" s="19">
        <f>'[1]4 KUR_Auto'!K222</f>
        <v>0</v>
      </c>
      <c r="I56" s="50">
        <f t="shared" si="0"/>
        <v>0</v>
      </c>
      <c r="J56" s="19"/>
    </row>
    <row r="57" spans="2:12" ht="15.75" customHeight="1" x14ac:dyDescent="0.25">
      <c r="B57" s="19"/>
      <c r="C57" s="19"/>
      <c r="D57" s="20" t="s">
        <v>59</v>
      </c>
      <c r="E57" s="19">
        <f>'[1]4 KUR_Auto'!J223</f>
        <v>0</v>
      </c>
      <c r="F57" s="19">
        <f>'[1]4 KUR_Auto'!F223</f>
        <v>0</v>
      </c>
      <c r="G57" s="19">
        <f>'[1]4 KUR_Auto'!I223</f>
        <v>0</v>
      </c>
      <c r="H57" s="19">
        <f>'[1]4 KUR_Auto'!K223</f>
        <v>0</v>
      </c>
      <c r="I57" s="50">
        <f t="shared" si="0"/>
        <v>0</v>
      </c>
      <c r="J57" s="19"/>
    </row>
    <row r="58" spans="2:12" ht="15.75" customHeight="1" x14ac:dyDescent="0.25">
      <c r="B58" s="19"/>
      <c r="C58" s="19"/>
      <c r="D58" s="20" t="s">
        <v>60</v>
      </c>
      <c r="E58" s="19">
        <f>'[1]4 KUR_Auto'!J224</f>
        <v>248</v>
      </c>
      <c r="F58" s="19">
        <f>'[1]4 KUR_Auto'!F224</f>
        <v>20322000000</v>
      </c>
      <c r="G58" s="19">
        <f>'[1]4 KUR_Auto'!I224</f>
        <v>0</v>
      </c>
      <c r="H58" s="19">
        <f>'[1]4 KUR_Auto'!K224</f>
        <v>0</v>
      </c>
      <c r="I58" s="50">
        <f t="shared" si="0"/>
        <v>0</v>
      </c>
      <c r="J58" s="19"/>
    </row>
    <row r="59" spans="2:12" ht="15.75" customHeight="1" x14ac:dyDescent="0.25">
      <c r="B59" s="19"/>
      <c r="C59" s="19"/>
      <c r="D59" s="51" t="s">
        <v>61</v>
      </c>
      <c r="E59" s="19">
        <f>'[1]4 KUR_Auto'!J225</f>
        <v>0</v>
      </c>
      <c r="F59" s="19">
        <f>'[1]4 KUR_Auto'!F225</f>
        <v>0</v>
      </c>
      <c r="G59" s="19">
        <f>'[1]4 KUR_Auto'!I225</f>
        <v>0</v>
      </c>
      <c r="H59" s="19">
        <f>'[1]4 KUR_Auto'!K225</f>
        <v>0</v>
      </c>
      <c r="I59" s="50">
        <f t="shared" si="0"/>
        <v>0</v>
      </c>
      <c r="J59" s="19"/>
    </row>
    <row r="60" spans="2:12" ht="15.75" customHeight="1" x14ac:dyDescent="0.25">
      <c r="B60" s="19"/>
      <c r="C60" s="19"/>
      <c r="D60" s="20" t="s">
        <v>62</v>
      </c>
      <c r="E60" s="19">
        <f>'[1]4 KUR_Auto'!J226</f>
        <v>8</v>
      </c>
      <c r="F60" s="19">
        <f>'[1]4 KUR_Auto'!F226</f>
        <v>613000000</v>
      </c>
      <c r="G60" s="19">
        <f>'[1]4 KUR_Auto'!I226</f>
        <v>0</v>
      </c>
      <c r="H60" s="19">
        <f>'[1]4 KUR_Auto'!K226</f>
        <v>0</v>
      </c>
      <c r="I60" s="50">
        <f t="shared" si="0"/>
        <v>0</v>
      </c>
      <c r="J60" s="19"/>
    </row>
    <row r="61" spans="2:12" ht="15.75" customHeight="1" x14ac:dyDescent="0.25">
      <c r="B61" s="19"/>
      <c r="C61" s="19"/>
      <c r="D61" s="20" t="s">
        <v>63</v>
      </c>
      <c r="E61" s="19">
        <f>'[1]4 KUR_Auto'!J227</f>
        <v>0</v>
      </c>
      <c r="F61" s="19">
        <f>'[1]4 KUR_Auto'!F227</f>
        <v>0</v>
      </c>
      <c r="G61" s="19">
        <f>'[1]4 KUR_Auto'!I227</f>
        <v>0</v>
      </c>
      <c r="H61" s="19">
        <f>'[1]4 KUR_Auto'!K227</f>
        <v>0</v>
      </c>
      <c r="I61" s="50">
        <f t="shared" si="0"/>
        <v>0</v>
      </c>
      <c r="J61" s="19"/>
    </row>
    <row r="62" spans="2:12" ht="15.75" customHeight="1" x14ac:dyDescent="0.25">
      <c r="B62" s="21"/>
      <c r="C62" s="21"/>
      <c r="D62" s="22" t="s">
        <v>64</v>
      </c>
      <c r="E62" s="21">
        <f>'[1]4 KUR_Auto'!J228</f>
        <v>0</v>
      </c>
      <c r="F62" s="21">
        <f>'[1]4 KUR_Auto'!F228</f>
        <v>0</v>
      </c>
      <c r="G62" s="21">
        <f>'[1]4 KUR_Auto'!I228</f>
        <v>0</v>
      </c>
      <c r="H62" s="21">
        <f>'[1]4 KUR_Auto'!K228</f>
        <v>0</v>
      </c>
      <c r="I62" s="52">
        <f t="shared" si="0"/>
        <v>0</v>
      </c>
      <c r="J62" s="21"/>
    </row>
    <row r="63" spans="2:12" ht="18.75" customHeight="1" x14ac:dyDescent="0.25">
      <c r="B63" s="23"/>
      <c r="C63" s="23"/>
      <c r="D63" s="23" t="s">
        <v>65</v>
      </c>
      <c r="E63" s="23">
        <f>SUM(E53:E62)</f>
        <v>310</v>
      </c>
      <c r="F63" s="23">
        <f>SUM(F53:F62)</f>
        <v>22685600000</v>
      </c>
      <c r="G63" s="23">
        <f>SUM(G53:G62)</f>
        <v>0</v>
      </c>
      <c r="H63" s="23">
        <f>SUM(H53:H62)</f>
        <v>0</v>
      </c>
      <c r="I63" s="53">
        <f t="shared" si="0"/>
        <v>0</v>
      </c>
      <c r="J63" s="23"/>
      <c r="L63" s="65">
        <f>F63/$F$97</f>
        <v>5.9866763719604768E-2</v>
      </c>
    </row>
    <row r="64" spans="2:12" ht="15.75" customHeight="1" x14ac:dyDescent="0.25">
      <c r="B64" s="46">
        <v>6</v>
      </c>
      <c r="C64" s="47" t="s">
        <v>70</v>
      </c>
      <c r="D64" s="47" t="s">
        <v>55</v>
      </c>
      <c r="E64" s="46">
        <f>'[1]4 KUR_Auto'!J176</f>
        <v>1921</v>
      </c>
      <c r="F64" s="46">
        <f>'[1]4 KUR_Auto'!F176</f>
        <v>44552299000</v>
      </c>
      <c r="G64" s="46">
        <f>'[1]4 KUR_Auto'!I176</f>
        <v>112193138.10000001</v>
      </c>
      <c r="H64" s="46">
        <f>'[1]4 KUR_Auto'!K176</f>
        <v>112193138.10000001</v>
      </c>
      <c r="I64" s="49">
        <f t="shared" si="0"/>
        <v>1</v>
      </c>
      <c r="J64" s="46"/>
    </row>
    <row r="65" spans="2:12" ht="15.75" customHeight="1" x14ac:dyDescent="0.25">
      <c r="B65" s="19"/>
      <c r="C65" s="20"/>
      <c r="D65" s="20" t="s">
        <v>56</v>
      </c>
      <c r="E65" s="19">
        <f>'[1]4 KUR_Auto'!J177</f>
        <v>0</v>
      </c>
      <c r="F65" s="19">
        <f>'[1]4 KUR_Auto'!F177</f>
        <v>0</v>
      </c>
      <c r="G65" s="19">
        <f>'[1]4 KUR_Auto'!I177</f>
        <v>0</v>
      </c>
      <c r="H65" s="19">
        <f>'[1]4 KUR_Auto'!K177</f>
        <v>0</v>
      </c>
      <c r="I65" s="50">
        <f t="shared" si="0"/>
        <v>0</v>
      </c>
      <c r="J65" s="19"/>
    </row>
    <row r="66" spans="2:12" ht="15.75" customHeight="1" x14ac:dyDescent="0.25">
      <c r="B66" s="19"/>
      <c r="C66" s="19"/>
      <c r="D66" s="20" t="s">
        <v>57</v>
      </c>
      <c r="E66" s="19">
        <f>'[1]4 KUR_Auto'!J178</f>
        <v>3</v>
      </c>
      <c r="F66" s="19">
        <f>'[1]4 KUR_Auto'!F178</f>
        <v>1135000000</v>
      </c>
      <c r="G66" s="19">
        <f>'[1]4 KUR_Auto'!I178</f>
        <v>0</v>
      </c>
      <c r="H66" s="19">
        <f>'[1]4 KUR_Auto'!K178</f>
        <v>0</v>
      </c>
      <c r="I66" s="50">
        <f t="shared" si="0"/>
        <v>0</v>
      </c>
      <c r="J66" s="19"/>
    </row>
    <row r="67" spans="2:12" ht="15.75" customHeight="1" x14ac:dyDescent="0.25">
      <c r="B67" s="19"/>
      <c r="C67" s="19"/>
      <c r="D67" s="20" t="s">
        <v>58</v>
      </c>
      <c r="E67" s="19">
        <f>'[1]4 KUR_Auto'!J179</f>
        <v>0</v>
      </c>
      <c r="F67" s="19">
        <f>'[1]4 KUR_Auto'!F179</f>
        <v>0</v>
      </c>
      <c r="G67" s="19">
        <f>'[1]4 KUR_Auto'!I179</f>
        <v>0</v>
      </c>
      <c r="H67" s="19">
        <f>'[1]4 KUR_Auto'!K179</f>
        <v>0</v>
      </c>
      <c r="I67" s="50">
        <f t="shared" si="0"/>
        <v>0</v>
      </c>
      <c r="J67" s="19"/>
    </row>
    <row r="68" spans="2:12" ht="15.75" customHeight="1" x14ac:dyDescent="0.25">
      <c r="B68" s="19"/>
      <c r="C68" s="19"/>
      <c r="D68" s="20" t="s">
        <v>59</v>
      </c>
      <c r="E68" s="19">
        <f>'[1]4 KUR_Auto'!J180</f>
        <v>0</v>
      </c>
      <c r="F68" s="19">
        <f>'[1]4 KUR_Auto'!F180</f>
        <v>0</v>
      </c>
      <c r="G68" s="19">
        <f>'[1]4 KUR_Auto'!I180</f>
        <v>0</v>
      </c>
      <c r="H68" s="19">
        <f>'[1]4 KUR_Auto'!K180</f>
        <v>0</v>
      </c>
      <c r="I68" s="50">
        <f t="shared" si="0"/>
        <v>0</v>
      </c>
      <c r="J68" s="19"/>
    </row>
    <row r="69" spans="2:12" ht="15.75" customHeight="1" x14ac:dyDescent="0.25">
      <c r="B69" s="19"/>
      <c r="C69" s="19"/>
      <c r="D69" s="20" t="s">
        <v>60</v>
      </c>
      <c r="E69" s="19">
        <f>'[1]4 KUR_Auto'!J181</f>
        <v>304</v>
      </c>
      <c r="F69" s="19">
        <f>'[1]4 KUR_Auto'!F181</f>
        <v>45765000000</v>
      </c>
      <c r="G69" s="19">
        <f>'[1]4 KUR_Auto'!I181</f>
        <v>133658560.23999999</v>
      </c>
      <c r="H69" s="19">
        <f>'[1]4 KUR_Auto'!K181</f>
        <v>133658560.23999999</v>
      </c>
      <c r="I69" s="50">
        <f t="shared" si="0"/>
        <v>1</v>
      </c>
      <c r="J69" s="19"/>
    </row>
    <row r="70" spans="2:12" ht="15.75" customHeight="1" x14ac:dyDescent="0.25">
      <c r="B70" s="19"/>
      <c r="C70" s="19"/>
      <c r="D70" s="51" t="s">
        <v>61</v>
      </c>
      <c r="E70" s="19">
        <f>'[1]4 KUR_Auto'!J182</f>
        <v>0</v>
      </c>
      <c r="F70" s="19">
        <f>'[1]4 KUR_Auto'!F182</f>
        <v>0</v>
      </c>
      <c r="G70" s="19">
        <f>'[1]4 KUR_Auto'!I182</f>
        <v>0</v>
      </c>
      <c r="H70" s="19">
        <f>'[1]4 KUR_Auto'!K182</f>
        <v>0</v>
      </c>
      <c r="I70" s="50">
        <f t="shared" si="0"/>
        <v>0</v>
      </c>
      <c r="J70" s="19"/>
    </row>
    <row r="71" spans="2:12" ht="15.75" customHeight="1" x14ac:dyDescent="0.25">
      <c r="B71" s="19"/>
      <c r="C71" s="19"/>
      <c r="D71" s="20" t="s">
        <v>62</v>
      </c>
      <c r="E71" s="19">
        <f>'[1]4 KUR_Auto'!J183</f>
        <v>10</v>
      </c>
      <c r="F71" s="19">
        <f>'[1]4 KUR_Auto'!F183</f>
        <v>1380000000</v>
      </c>
      <c r="G71" s="19">
        <f>'[1]4 KUR_Auto'!I183</f>
        <v>0</v>
      </c>
      <c r="H71" s="19">
        <f>'[1]4 KUR_Auto'!K183</f>
        <v>0</v>
      </c>
      <c r="I71" s="50">
        <f t="shared" si="0"/>
        <v>0</v>
      </c>
      <c r="J71" s="19"/>
    </row>
    <row r="72" spans="2:12" ht="15.75" customHeight="1" x14ac:dyDescent="0.25">
      <c r="B72" s="19"/>
      <c r="C72" s="19"/>
      <c r="D72" s="20" t="s">
        <v>63</v>
      </c>
      <c r="E72" s="19">
        <f>'[1]4 KUR_Auto'!J184</f>
        <v>5</v>
      </c>
      <c r="F72" s="19">
        <f>'[1]4 KUR_Auto'!F184</f>
        <v>1870000000</v>
      </c>
      <c r="G72" s="19">
        <f>'[1]4 KUR_Auto'!I184</f>
        <v>0</v>
      </c>
      <c r="H72" s="19">
        <f>'[1]4 KUR_Auto'!K184</f>
        <v>0</v>
      </c>
      <c r="I72" s="50">
        <f t="shared" si="0"/>
        <v>0</v>
      </c>
      <c r="J72" s="19"/>
    </row>
    <row r="73" spans="2:12" ht="15.75" customHeight="1" x14ac:dyDescent="0.25">
      <c r="B73" s="21"/>
      <c r="C73" s="21"/>
      <c r="D73" s="22" t="s">
        <v>64</v>
      </c>
      <c r="E73" s="21">
        <f>'[1]4 KUR_Auto'!J185</f>
        <v>0</v>
      </c>
      <c r="F73" s="21">
        <f>'[1]4 KUR_Auto'!F185</f>
        <v>0</v>
      </c>
      <c r="G73" s="21">
        <f>'[1]4 KUR_Auto'!I185</f>
        <v>0</v>
      </c>
      <c r="H73" s="21">
        <f>'[1]4 KUR_Auto'!K185</f>
        <v>0</v>
      </c>
      <c r="I73" s="52">
        <f t="shared" ref="I73:I97" si="1">IF(H73=0,0,+H73/G73)</f>
        <v>0</v>
      </c>
      <c r="J73" s="21"/>
    </row>
    <row r="74" spans="2:12" ht="18.75" customHeight="1" x14ac:dyDescent="0.25">
      <c r="B74" s="23"/>
      <c r="C74" s="23"/>
      <c r="D74" s="23" t="s">
        <v>65</v>
      </c>
      <c r="E74" s="23">
        <f>SUM(E64:E73)</f>
        <v>2243</v>
      </c>
      <c r="F74" s="23">
        <f>SUM(F64:F73)</f>
        <v>94702299000</v>
      </c>
      <c r="G74" s="23">
        <f>SUM(G64:G73)</f>
        <v>245851698.34</v>
      </c>
      <c r="H74" s="23">
        <f>SUM(H64:H73)</f>
        <v>245851698.34</v>
      </c>
      <c r="I74" s="53">
        <f t="shared" si="1"/>
        <v>1</v>
      </c>
      <c r="J74" s="23"/>
      <c r="L74" s="65">
        <f>F74/$F$97</f>
        <v>0.24991713500795054</v>
      </c>
    </row>
    <row r="75" spans="2:12" ht="15.75" customHeight="1" x14ac:dyDescent="0.25">
      <c r="B75" s="46">
        <v>7</v>
      </c>
      <c r="C75" s="47" t="s">
        <v>71</v>
      </c>
      <c r="D75" s="47" t="s">
        <v>55</v>
      </c>
      <c r="E75" s="46">
        <f>'[1]4 KUR_Auto'!J305</f>
        <v>1766</v>
      </c>
      <c r="F75" s="46">
        <f>'[1]4 KUR_Auto'!F305</f>
        <v>57642040000</v>
      </c>
      <c r="G75" s="46">
        <f>'[1]4 KUR_Auto'!I305</f>
        <v>552526036.96000004</v>
      </c>
      <c r="H75" s="46">
        <f>'[1]4 KUR_Auto'!K305</f>
        <v>552526036.96000004</v>
      </c>
      <c r="I75" s="49">
        <f t="shared" si="1"/>
        <v>1</v>
      </c>
      <c r="J75" s="46"/>
    </row>
    <row r="76" spans="2:12" ht="15.75" customHeight="1" x14ac:dyDescent="0.25">
      <c r="B76" s="19"/>
      <c r="C76" s="20"/>
      <c r="D76" s="20" t="s">
        <v>56</v>
      </c>
      <c r="E76" s="19">
        <f>'[1]4 KUR_Auto'!J306</f>
        <v>0</v>
      </c>
      <c r="F76" s="19">
        <f>'[1]4 KUR_Auto'!F306</f>
        <v>0</v>
      </c>
      <c r="G76" s="19">
        <f>'[1]4 KUR_Auto'!I306</f>
        <v>0</v>
      </c>
      <c r="H76" s="19">
        <f>'[1]4 KUR_Auto'!K306</f>
        <v>0</v>
      </c>
      <c r="I76" s="50">
        <f t="shared" si="1"/>
        <v>0</v>
      </c>
      <c r="J76" s="19"/>
    </row>
    <row r="77" spans="2:12" ht="15.75" customHeight="1" x14ac:dyDescent="0.25">
      <c r="B77" s="19"/>
      <c r="C77" s="19"/>
      <c r="D77" s="20" t="s">
        <v>57</v>
      </c>
      <c r="E77" s="19">
        <f>'[1]4 KUR_Auto'!J307</f>
        <v>3</v>
      </c>
      <c r="F77" s="19">
        <f>'[1]4 KUR_Auto'!F307</f>
        <v>80000000</v>
      </c>
      <c r="G77" s="19">
        <f>'[1]4 KUR_Auto'!I307</f>
        <v>0</v>
      </c>
      <c r="H77" s="19">
        <f>'[1]4 KUR_Auto'!K307</f>
        <v>0</v>
      </c>
      <c r="I77" s="50">
        <f t="shared" si="1"/>
        <v>0</v>
      </c>
      <c r="J77" s="19"/>
    </row>
    <row r="78" spans="2:12" ht="15.75" customHeight="1" x14ac:dyDescent="0.25">
      <c r="B78" s="19"/>
      <c r="C78" s="19"/>
      <c r="D78" s="20" t="s">
        <v>58</v>
      </c>
      <c r="E78" s="19">
        <f>'[1]4 KUR_Auto'!J308</f>
        <v>0</v>
      </c>
      <c r="F78" s="19">
        <f>'[1]4 KUR_Auto'!F308</f>
        <v>0</v>
      </c>
      <c r="G78" s="19">
        <f>'[1]4 KUR_Auto'!I308</f>
        <v>0</v>
      </c>
      <c r="H78" s="19">
        <f>'[1]4 KUR_Auto'!K308</f>
        <v>0</v>
      </c>
      <c r="I78" s="50">
        <f t="shared" si="1"/>
        <v>0</v>
      </c>
      <c r="J78" s="19"/>
    </row>
    <row r="79" spans="2:12" ht="15.75" customHeight="1" x14ac:dyDescent="0.25">
      <c r="B79" s="19"/>
      <c r="C79" s="19"/>
      <c r="D79" s="20" t="s">
        <v>59</v>
      </c>
      <c r="E79" s="19">
        <f>'[1]4 KUR_Auto'!J309</f>
        <v>0</v>
      </c>
      <c r="F79" s="19">
        <f>'[1]4 KUR_Auto'!F309</f>
        <v>0</v>
      </c>
      <c r="G79" s="19">
        <f>'[1]4 KUR_Auto'!I309</f>
        <v>0</v>
      </c>
      <c r="H79" s="19">
        <f>'[1]4 KUR_Auto'!K309</f>
        <v>0</v>
      </c>
      <c r="I79" s="50">
        <f t="shared" si="1"/>
        <v>0</v>
      </c>
      <c r="J79" s="19"/>
    </row>
    <row r="80" spans="2:12" ht="15.75" customHeight="1" x14ac:dyDescent="0.25">
      <c r="B80" s="19"/>
      <c r="C80" s="19"/>
      <c r="D80" s="20" t="s">
        <v>60</v>
      </c>
      <c r="E80" s="19">
        <f>'[1]4 KUR_Auto'!J310</f>
        <v>90</v>
      </c>
      <c r="F80" s="19">
        <f>'[1]4 KUR_Auto'!F310</f>
        <v>7147000000</v>
      </c>
      <c r="G80" s="19">
        <f>'[1]4 KUR_Auto'!I310</f>
        <v>85327130.340000004</v>
      </c>
      <c r="H80" s="19">
        <f>'[1]4 KUR_Auto'!K310</f>
        <v>85327130.340000004</v>
      </c>
      <c r="I80" s="50">
        <f t="shared" si="1"/>
        <v>1</v>
      </c>
      <c r="J80" s="19"/>
    </row>
    <row r="81" spans="2:12" ht="15.75" customHeight="1" x14ac:dyDescent="0.25">
      <c r="B81" s="19"/>
      <c r="C81" s="19"/>
      <c r="D81" s="51" t="s">
        <v>61</v>
      </c>
      <c r="E81" s="19">
        <f>'[1]4 KUR_Auto'!J311</f>
        <v>0</v>
      </c>
      <c r="F81" s="19">
        <f>'[1]4 KUR_Auto'!F311</f>
        <v>0</v>
      </c>
      <c r="G81" s="19">
        <f>'[1]4 KUR_Auto'!I311</f>
        <v>0</v>
      </c>
      <c r="H81" s="19">
        <f>'[1]4 KUR_Auto'!K311</f>
        <v>0</v>
      </c>
      <c r="I81" s="50">
        <f t="shared" si="1"/>
        <v>0</v>
      </c>
      <c r="J81" s="19"/>
    </row>
    <row r="82" spans="2:12" ht="15.75" customHeight="1" x14ac:dyDescent="0.25">
      <c r="B82" s="19"/>
      <c r="C82" s="19"/>
      <c r="D82" s="20" t="s">
        <v>62</v>
      </c>
      <c r="E82" s="19">
        <f>'[1]4 KUR_Auto'!J312</f>
        <v>0</v>
      </c>
      <c r="F82" s="19">
        <f>'[1]4 KUR_Auto'!F312</f>
        <v>0</v>
      </c>
      <c r="G82" s="19">
        <f>'[1]4 KUR_Auto'!I312</f>
        <v>0</v>
      </c>
      <c r="H82" s="19">
        <f>'[1]4 KUR_Auto'!K312</f>
        <v>0</v>
      </c>
      <c r="I82" s="50">
        <f t="shared" si="1"/>
        <v>0</v>
      </c>
      <c r="J82" s="19"/>
    </row>
    <row r="83" spans="2:12" ht="15.75" customHeight="1" x14ac:dyDescent="0.25">
      <c r="B83" s="19"/>
      <c r="C83" s="19"/>
      <c r="D83" s="20" t="s">
        <v>63</v>
      </c>
      <c r="E83" s="19">
        <f>'[1]4 KUR_Auto'!J313</f>
        <v>2</v>
      </c>
      <c r="F83" s="19">
        <f>'[1]4 KUR_Auto'!F313</f>
        <v>84000000</v>
      </c>
      <c r="G83" s="19">
        <f>'[1]4 KUR_Auto'!I313</f>
        <v>0</v>
      </c>
      <c r="H83" s="19">
        <f>'[1]4 KUR_Auto'!K313</f>
        <v>0</v>
      </c>
      <c r="I83" s="50">
        <f t="shared" si="1"/>
        <v>0</v>
      </c>
      <c r="J83" s="19"/>
    </row>
    <row r="84" spans="2:12" ht="15.75" customHeight="1" x14ac:dyDescent="0.25">
      <c r="B84" s="21"/>
      <c r="C84" s="21"/>
      <c r="D84" s="22" t="s">
        <v>64</v>
      </c>
      <c r="E84" s="21">
        <f>'[1]4 KUR_Auto'!J314</f>
        <v>0</v>
      </c>
      <c r="F84" s="21">
        <f>'[1]4 KUR_Auto'!F314</f>
        <v>0</v>
      </c>
      <c r="G84" s="21">
        <f>'[1]4 KUR_Auto'!I314</f>
        <v>0</v>
      </c>
      <c r="H84" s="21">
        <f>'[1]4 KUR_Auto'!K314</f>
        <v>0</v>
      </c>
      <c r="I84" s="52">
        <f t="shared" si="1"/>
        <v>0</v>
      </c>
      <c r="J84" s="21"/>
    </row>
    <row r="85" spans="2:12" ht="18.75" customHeight="1" x14ac:dyDescent="0.25">
      <c r="B85" s="23"/>
      <c r="C85" s="23"/>
      <c r="D85" s="23" t="s">
        <v>65</v>
      </c>
      <c r="E85" s="23">
        <f>SUM(E75:E84)</f>
        <v>1861</v>
      </c>
      <c r="F85" s="23">
        <f>SUM(F75:F84)</f>
        <v>64953040000</v>
      </c>
      <c r="G85" s="23">
        <f>SUM(G75:G84)</f>
        <v>637853167.30000007</v>
      </c>
      <c r="H85" s="23">
        <f>SUM(H75:H84)</f>
        <v>637853167.30000007</v>
      </c>
      <c r="I85" s="53">
        <f t="shared" si="1"/>
        <v>1</v>
      </c>
      <c r="J85" s="23"/>
      <c r="L85" s="65">
        <f>F85/$F$97</f>
        <v>0.17140954167181108</v>
      </c>
    </row>
    <row r="86" spans="2:12" ht="15.75" customHeight="1" x14ac:dyDescent="0.25">
      <c r="B86" s="46">
        <v>8</v>
      </c>
      <c r="C86" s="47" t="s">
        <v>72</v>
      </c>
      <c r="D86" s="47" t="s">
        <v>55</v>
      </c>
      <c r="E86" s="46">
        <f>'[1]4 KUR_Auto'!J262</f>
        <v>1371</v>
      </c>
      <c r="F86" s="46">
        <f>'[1]4 KUR_Auto'!F262</f>
        <v>34082000000</v>
      </c>
      <c r="G86" s="46">
        <f>'[1]4 KUR_Auto'!I262</f>
        <v>173537226.5</v>
      </c>
      <c r="H86" s="46">
        <f>'[1]4 KUR_Auto'!K262</f>
        <v>173537226.5</v>
      </c>
      <c r="I86" s="49">
        <f t="shared" si="1"/>
        <v>1</v>
      </c>
      <c r="J86" s="46"/>
    </row>
    <row r="87" spans="2:12" ht="15.75" customHeight="1" x14ac:dyDescent="0.25">
      <c r="B87" s="19"/>
      <c r="C87" s="20"/>
      <c r="D87" s="20" t="s">
        <v>56</v>
      </c>
      <c r="E87" s="19">
        <f>'[1]4 KUR_Auto'!J263</f>
        <v>0</v>
      </c>
      <c r="F87" s="19">
        <f>'[1]4 KUR_Auto'!F263</f>
        <v>0</v>
      </c>
      <c r="G87" s="19">
        <f>'[1]4 KUR_Auto'!I263</f>
        <v>0</v>
      </c>
      <c r="H87" s="19">
        <f>'[1]4 KUR_Auto'!K263</f>
        <v>0</v>
      </c>
      <c r="I87" s="50">
        <f t="shared" si="1"/>
        <v>0</v>
      </c>
      <c r="J87" s="19"/>
    </row>
    <row r="88" spans="2:12" ht="15.75" customHeight="1" x14ac:dyDescent="0.25">
      <c r="B88" s="19"/>
      <c r="C88" s="19"/>
      <c r="D88" s="20" t="s">
        <v>57</v>
      </c>
      <c r="E88" s="19">
        <f>'[1]4 KUR_Auto'!J264</f>
        <v>6</v>
      </c>
      <c r="F88" s="19">
        <f>'[1]4 KUR_Auto'!F264</f>
        <v>305000000</v>
      </c>
      <c r="G88" s="19">
        <f>'[1]4 KUR_Auto'!I264</f>
        <v>0</v>
      </c>
      <c r="H88" s="19">
        <f>'[1]4 KUR_Auto'!K264</f>
        <v>0</v>
      </c>
      <c r="I88" s="50">
        <f t="shared" si="1"/>
        <v>0</v>
      </c>
      <c r="J88" s="19"/>
    </row>
    <row r="89" spans="2:12" ht="15.75" customHeight="1" x14ac:dyDescent="0.25">
      <c r="B89" s="19"/>
      <c r="C89" s="19"/>
      <c r="D89" s="20" t="s">
        <v>58</v>
      </c>
      <c r="E89" s="19">
        <f>'[1]4 KUR_Auto'!J265</f>
        <v>0</v>
      </c>
      <c r="F89" s="19">
        <f>'[1]4 KUR_Auto'!F265</f>
        <v>0</v>
      </c>
      <c r="G89" s="19">
        <f>'[1]4 KUR_Auto'!I265</f>
        <v>0</v>
      </c>
      <c r="H89" s="19">
        <f>'[1]4 KUR_Auto'!K265</f>
        <v>0</v>
      </c>
      <c r="I89" s="50">
        <f t="shared" si="1"/>
        <v>0</v>
      </c>
      <c r="J89" s="19"/>
    </row>
    <row r="90" spans="2:12" ht="15.75" customHeight="1" x14ac:dyDescent="0.25">
      <c r="B90" s="19"/>
      <c r="C90" s="19"/>
      <c r="D90" s="20" t="s">
        <v>59</v>
      </c>
      <c r="E90" s="19">
        <f>'[1]4 KUR_Auto'!J266</f>
        <v>0</v>
      </c>
      <c r="F90" s="19">
        <f>'[1]4 KUR_Auto'!F266</f>
        <v>0</v>
      </c>
      <c r="G90" s="19">
        <f>'[1]4 KUR_Auto'!I266</f>
        <v>0</v>
      </c>
      <c r="H90" s="19">
        <f>'[1]4 KUR_Auto'!K266</f>
        <v>0</v>
      </c>
      <c r="I90" s="50">
        <f t="shared" si="1"/>
        <v>0</v>
      </c>
      <c r="J90" s="19"/>
    </row>
    <row r="91" spans="2:12" ht="15.75" customHeight="1" x14ac:dyDescent="0.25">
      <c r="B91" s="19"/>
      <c r="C91" s="19"/>
      <c r="D91" s="20" t="s">
        <v>60</v>
      </c>
      <c r="E91" s="19">
        <f>'[1]4 KUR_Auto'!J267</f>
        <v>58</v>
      </c>
      <c r="F91" s="19">
        <f>'[1]4 KUR_Auto'!F267</f>
        <v>3231000000</v>
      </c>
      <c r="G91" s="19">
        <f>'[1]4 KUR_Auto'!I267</f>
        <v>32736812</v>
      </c>
      <c r="H91" s="19">
        <f>'[1]4 KUR_Auto'!K267</f>
        <v>32736812</v>
      </c>
      <c r="I91" s="50">
        <f t="shared" si="1"/>
        <v>1</v>
      </c>
      <c r="J91" s="19"/>
    </row>
    <row r="92" spans="2:12" ht="15.75" customHeight="1" x14ac:dyDescent="0.25">
      <c r="B92" s="19"/>
      <c r="C92" s="19"/>
      <c r="D92" s="51" t="s">
        <v>61</v>
      </c>
      <c r="E92" s="19">
        <f>'[1]4 KUR_Auto'!J268</f>
        <v>2</v>
      </c>
      <c r="F92" s="19">
        <f>'[1]4 KUR_Auto'!F268</f>
        <v>100000000</v>
      </c>
      <c r="G92" s="19">
        <f>'[1]4 KUR_Auto'!I268</f>
        <v>0</v>
      </c>
      <c r="H92" s="19">
        <f>'[1]4 KUR_Auto'!K268</f>
        <v>0</v>
      </c>
      <c r="I92" s="50">
        <f t="shared" si="1"/>
        <v>0</v>
      </c>
      <c r="J92" s="19"/>
    </row>
    <row r="93" spans="2:12" ht="15.75" customHeight="1" x14ac:dyDescent="0.25">
      <c r="B93" s="19"/>
      <c r="C93" s="19"/>
      <c r="D93" s="20" t="s">
        <v>62</v>
      </c>
      <c r="E93" s="19">
        <f>'[1]4 KUR_Auto'!J269</f>
        <v>9</v>
      </c>
      <c r="F93" s="19">
        <f>'[1]4 KUR_Auto'!F269</f>
        <v>415000000</v>
      </c>
      <c r="G93" s="19">
        <f>'[1]4 KUR_Auto'!I269</f>
        <v>0</v>
      </c>
      <c r="H93" s="19">
        <f>'[1]4 KUR_Auto'!K269</f>
        <v>0</v>
      </c>
      <c r="I93" s="50">
        <f t="shared" si="1"/>
        <v>0</v>
      </c>
      <c r="J93" s="19"/>
    </row>
    <row r="94" spans="2:12" ht="15.75" customHeight="1" x14ac:dyDescent="0.25">
      <c r="B94" s="19"/>
      <c r="C94" s="19"/>
      <c r="D94" s="20" t="s">
        <v>63</v>
      </c>
      <c r="E94" s="19">
        <f>'[1]4 KUR_Auto'!J270</f>
        <v>0</v>
      </c>
      <c r="F94" s="19">
        <f>'[1]4 KUR_Auto'!F270</f>
        <v>0</v>
      </c>
      <c r="G94" s="19">
        <f>'[1]4 KUR_Auto'!I270</f>
        <v>0</v>
      </c>
      <c r="H94" s="19">
        <f>'[1]4 KUR_Auto'!K270</f>
        <v>0</v>
      </c>
      <c r="I94" s="50">
        <f t="shared" si="1"/>
        <v>0</v>
      </c>
      <c r="J94" s="19"/>
    </row>
    <row r="95" spans="2:12" ht="15.75" customHeight="1" x14ac:dyDescent="0.25">
      <c r="B95" s="21"/>
      <c r="C95" s="21"/>
      <c r="D95" s="22" t="s">
        <v>64</v>
      </c>
      <c r="E95" s="21">
        <f>'[1]4 KUR_Auto'!J271</f>
        <v>0</v>
      </c>
      <c r="F95" s="21">
        <f>'[1]4 KUR_Auto'!F271</f>
        <v>0</v>
      </c>
      <c r="G95" s="21">
        <f>'[1]4 KUR_Auto'!I271</f>
        <v>0</v>
      </c>
      <c r="H95" s="21">
        <f>'[1]4 KUR_Auto'!K271</f>
        <v>0</v>
      </c>
      <c r="I95" s="52">
        <f t="shared" si="1"/>
        <v>0</v>
      </c>
      <c r="J95" s="21"/>
    </row>
    <row r="96" spans="2:12" ht="18.75" customHeight="1" x14ac:dyDescent="0.25">
      <c r="B96" s="23"/>
      <c r="C96" s="23"/>
      <c r="D96" s="23" t="s">
        <v>65</v>
      </c>
      <c r="E96" s="23">
        <f>SUM(E86:E95)</f>
        <v>1446</v>
      </c>
      <c r="F96" s="23">
        <f>SUM(F86:F95)</f>
        <v>38133000000</v>
      </c>
      <c r="G96" s="23">
        <f>SUM(G86:G95)</f>
        <v>206274038.5</v>
      </c>
      <c r="H96" s="23">
        <f>SUM(H86:H95)</f>
        <v>206274038.5</v>
      </c>
      <c r="I96" s="53">
        <f t="shared" si="1"/>
        <v>1</v>
      </c>
      <c r="J96" s="23"/>
      <c r="L96" s="65">
        <f>F96/$F$97</f>
        <v>0.10063208823745851</v>
      </c>
    </row>
    <row r="97" spans="2:12" ht="18.75" customHeight="1" x14ac:dyDescent="0.25">
      <c r="B97" s="23"/>
      <c r="C97" s="23"/>
      <c r="D97" s="23" t="s">
        <v>73</v>
      </c>
      <c r="E97" s="23">
        <f>+E96+E85+E63+E74+E52+E41+E30+E19</f>
        <v>11378</v>
      </c>
      <c r="F97" s="23">
        <f>+F96+F85+F63+F74+F52+F41+F30+F19</f>
        <v>378934797716</v>
      </c>
      <c r="G97" s="23">
        <f>+G96+G85+G63+G74+G52+G41+G30+G19</f>
        <v>2912126673.8400002</v>
      </c>
      <c r="H97" s="23">
        <f>+H96+H85+H63+H74+H52+H41+H30+H19</f>
        <v>2912126674.8400002</v>
      </c>
      <c r="I97" s="53">
        <f t="shared" si="1"/>
        <v>1.0000000003433918</v>
      </c>
      <c r="J97" s="23"/>
      <c r="L97" s="65">
        <f>F97/$F$97</f>
        <v>1</v>
      </c>
    </row>
    <row r="98" spans="2:12" ht="12" customHeight="1" x14ac:dyDescent="0.25"/>
    <row r="99" spans="2:12" ht="14.25" customHeight="1" x14ac:dyDescent="0.25">
      <c r="G99" s="26" t="s">
        <v>1</v>
      </c>
      <c r="H99" s="26"/>
      <c r="I99" s="25"/>
    </row>
    <row r="100" spans="2:12" ht="14.25" customHeight="1" x14ac:dyDescent="0.25">
      <c r="F100" s="24"/>
      <c r="G100" s="24"/>
      <c r="H100" s="24"/>
      <c r="I100" s="24"/>
    </row>
    <row r="101" spans="2:12" ht="14.25" customHeight="1" x14ac:dyDescent="0.25">
      <c r="F101" s="24"/>
      <c r="G101" s="24"/>
      <c r="H101" s="24"/>
      <c r="I101" s="24"/>
    </row>
    <row r="102" spans="2:12" ht="14.25" customHeight="1" x14ac:dyDescent="0.25">
      <c r="F102" s="24"/>
      <c r="G102" s="24"/>
      <c r="H102" s="24"/>
      <c r="I102" s="24"/>
    </row>
    <row r="103" spans="2:12" ht="14.25" customHeight="1" x14ac:dyDescent="0.25">
      <c r="F103" s="28" t="s">
        <v>22</v>
      </c>
      <c r="G103" s="28"/>
      <c r="H103" s="28"/>
      <c r="I103" s="28"/>
    </row>
    <row r="104" spans="2:12" ht="14.25" customHeight="1" x14ac:dyDescent="0.25">
      <c r="F104" s="30" t="s">
        <v>23</v>
      </c>
      <c r="G104" s="30"/>
      <c r="H104" s="30"/>
      <c r="I104" s="30"/>
    </row>
    <row r="106" spans="2:12" x14ac:dyDescent="0.25">
      <c r="E106" s="6">
        <f>E97-'[1]2 KUR Setda_Auto'!J72</f>
        <v>0</v>
      </c>
      <c r="F106" s="6">
        <f>F97-'[1]2 KUR Setda_Auto'!F72</f>
        <v>0</v>
      </c>
      <c r="G106" s="6">
        <f>G97-'[1]2 KUR Setda_Auto'!I72</f>
        <v>0</v>
      </c>
      <c r="H106" s="2">
        <f>'[1]2 KUR Setda_Auto'!K72-H97</f>
        <v>0</v>
      </c>
      <c r="I106" s="65">
        <f>I97-'[1]2 KUR Setda_Auto'!L72</f>
        <v>0</v>
      </c>
    </row>
  </sheetData>
  <mergeCells count="14">
    <mergeCell ref="J6:J8"/>
    <mergeCell ref="H7:H8"/>
    <mergeCell ref="I7:I8"/>
    <mergeCell ref="G99:H99"/>
    <mergeCell ref="F103:I103"/>
    <mergeCell ref="F104:I104"/>
    <mergeCell ref="B2:I2"/>
    <mergeCell ref="B3:I3"/>
    <mergeCell ref="B4:I4"/>
    <mergeCell ref="B6:B8"/>
    <mergeCell ref="C6:C8"/>
    <mergeCell ref="D6:D8"/>
    <mergeCell ref="E6:G6"/>
    <mergeCell ref="H6:I6"/>
  </mergeCells>
  <pageMargins left="0.4" right="2.5" top="0.4" bottom="0.25" header="0.3" footer="0.3"/>
  <pageSetup paperSize="5" scale="70" orientation="landscape" horizontalDpi="360" verticalDpi="360" r:id="rId1"/>
  <rowBreaks count="2" manualBreakCount="2">
    <brk id="41" max="10" man="1"/>
    <brk id="7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L81"/>
  <sheetViews>
    <sheetView view="pageBreakPreview" topLeftCell="A64" zoomScale="85" zoomScaleSheetLayoutView="85" workbookViewId="0">
      <selection activeCell="A43" sqref="A43:XFD46"/>
    </sheetView>
  </sheetViews>
  <sheetFormatPr defaultColWidth="9.140625" defaultRowHeight="15" x14ac:dyDescent="0.25"/>
  <cols>
    <col min="1" max="1" width="1.42578125" style="2" customWidth="1"/>
    <col min="2" max="2" width="4.5703125" style="2" customWidth="1"/>
    <col min="3" max="3" width="35.140625" style="2" customWidth="1"/>
    <col min="4" max="4" width="15" style="2" customWidth="1"/>
    <col min="5" max="5" width="16.28515625" style="2" customWidth="1"/>
    <col min="6" max="6" width="16.5703125" style="6" customWidth="1"/>
    <col min="7" max="7" width="13" style="2" customWidth="1"/>
    <col min="8" max="8" width="16.85546875" style="2" customWidth="1"/>
    <col min="9" max="9" width="17" style="6" customWidth="1"/>
    <col min="10" max="10" width="7.85546875" style="2" customWidth="1"/>
    <col min="11" max="11" width="15.28515625" style="2" customWidth="1"/>
    <col min="12" max="12" width="8.140625" style="2" bestFit="1" customWidth="1"/>
    <col min="13" max="13" width="1.140625" style="2" customWidth="1"/>
    <col min="14" max="14" width="9.140625" style="2"/>
    <col min="15" max="15" width="12.28515625" style="2" bestFit="1" customWidth="1"/>
    <col min="16" max="16384" width="9.140625" style="2"/>
  </cols>
  <sheetData>
    <row r="2" spans="2:12" ht="15.75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5.75" x14ac:dyDescent="0.25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5.75" x14ac:dyDescent="0.25">
      <c r="B4" s="1" t="str">
        <f>'[1]1 KUR Setda_Auto'!B4:J4</f>
        <v xml:space="preserve"> 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7.5" customHeight="1" x14ac:dyDescent="0.25"/>
    <row r="6" spans="2:12" s="6" customFormat="1" ht="18.75" customHeight="1" x14ac:dyDescent="0.25">
      <c r="B6" s="3" t="s">
        <v>2</v>
      </c>
      <c r="C6" s="3" t="s">
        <v>34</v>
      </c>
      <c r="D6" s="4" t="s">
        <v>3</v>
      </c>
      <c r="E6" s="4"/>
      <c r="F6" s="4"/>
      <c r="G6" s="4"/>
      <c r="H6" s="4"/>
      <c r="I6" s="4"/>
      <c r="J6" s="5" t="s">
        <v>4</v>
      </c>
      <c r="K6" s="40" t="s">
        <v>35</v>
      </c>
      <c r="L6" s="41"/>
    </row>
    <row r="7" spans="2:12" s="6" customFormat="1" ht="18.75" customHeight="1" x14ac:dyDescent="0.25">
      <c r="B7" s="7"/>
      <c r="C7" s="7"/>
      <c r="D7" s="4" t="s">
        <v>5</v>
      </c>
      <c r="E7" s="4"/>
      <c r="F7" s="8" t="s">
        <v>6</v>
      </c>
      <c r="G7" s="4" t="s">
        <v>7</v>
      </c>
      <c r="H7" s="4"/>
      <c r="I7" s="8" t="s">
        <v>6</v>
      </c>
      <c r="J7" s="9"/>
      <c r="K7" s="42"/>
      <c r="L7" s="43"/>
    </row>
    <row r="8" spans="2:12" s="6" customFormat="1" ht="18.75" customHeight="1" x14ac:dyDescent="0.25">
      <c r="B8" s="10"/>
      <c r="C8" s="10"/>
      <c r="D8" s="11" t="s">
        <v>8</v>
      </c>
      <c r="E8" s="11" t="s">
        <v>9</v>
      </c>
      <c r="F8" s="11" t="s">
        <v>10</v>
      </c>
      <c r="G8" s="11" t="s">
        <v>8</v>
      </c>
      <c r="H8" s="11" t="s">
        <v>9</v>
      </c>
      <c r="I8" s="11" t="s">
        <v>11</v>
      </c>
      <c r="J8" s="12"/>
      <c r="K8" s="44" t="s">
        <v>36</v>
      </c>
      <c r="L8" s="45" t="s">
        <v>37</v>
      </c>
    </row>
    <row r="9" spans="2:12" x14ac:dyDescent="0.25">
      <c r="B9" s="46">
        <v>1</v>
      </c>
      <c r="C9" s="47" t="s">
        <v>38</v>
      </c>
      <c r="D9" s="46">
        <f>'[1]5 KUR Mikro_Semi Auto'!D329</f>
        <v>25000000</v>
      </c>
      <c r="E9" s="46">
        <f>'[1]5 KUR Mikro_Semi Auto'!E329</f>
        <v>135337206500</v>
      </c>
      <c r="F9" s="48">
        <f t="shared" ref="F9:F18" si="0">SUM(D9:E9)</f>
        <v>135362206500</v>
      </c>
      <c r="G9" s="46">
        <f>'[1]5 KUR Mikro_Semi Auto'!G329</f>
        <v>0</v>
      </c>
      <c r="H9" s="46">
        <f>'[1]5 KUR Mikro_Semi Auto'!H329</f>
        <v>963341075.03999996</v>
      </c>
      <c r="I9" s="48">
        <f t="shared" ref="I9:I18" si="1">SUM(G9:H9)</f>
        <v>963341075.03999996</v>
      </c>
      <c r="J9" s="46">
        <f>'[1]5 KUR Mikro_Semi Auto'!J329</f>
        <v>7359</v>
      </c>
      <c r="K9" s="46">
        <f>'[1]5 KUR Mikro_Semi Auto'!K329</f>
        <v>963341075.03999996</v>
      </c>
      <c r="L9" s="49">
        <f t="shared" ref="L9:L19" si="2">IF(K9=0,0,+K9/I9)</f>
        <v>1</v>
      </c>
    </row>
    <row r="10" spans="2:12" x14ac:dyDescent="0.25">
      <c r="B10" s="19">
        <v>2</v>
      </c>
      <c r="C10" s="19" t="s">
        <v>39</v>
      </c>
      <c r="D10" s="19">
        <f>'[1]5 KUR Mikro_Semi Auto'!D330</f>
        <v>0</v>
      </c>
      <c r="E10" s="19">
        <f>'[1]5 KUR Mikro_Semi Auto'!E330</f>
        <v>0</v>
      </c>
      <c r="F10" s="34">
        <f t="shared" si="0"/>
        <v>0</v>
      </c>
      <c r="G10" s="19">
        <f>'[1]5 KUR Mikro_Semi Auto'!G330</f>
        <v>0</v>
      </c>
      <c r="H10" s="19">
        <f>'[1]5 KUR Mikro_Semi Auto'!H330</f>
        <v>0</v>
      </c>
      <c r="I10" s="34">
        <f t="shared" si="1"/>
        <v>0</v>
      </c>
      <c r="J10" s="19">
        <f>'[1]5 KUR Mikro_Semi Auto'!J330</f>
        <v>0</v>
      </c>
      <c r="K10" s="19">
        <f>'[1]5 KUR Mikro_Semi Auto'!K330</f>
        <v>0</v>
      </c>
      <c r="L10" s="50">
        <f t="shared" si="2"/>
        <v>0</v>
      </c>
    </row>
    <row r="11" spans="2:12" x14ac:dyDescent="0.25">
      <c r="B11" s="19">
        <v>3</v>
      </c>
      <c r="C11" s="19" t="s">
        <v>40</v>
      </c>
      <c r="D11" s="19">
        <f>'[1]5 KUR Mikro_Semi Auto'!D331</f>
        <v>0</v>
      </c>
      <c r="E11" s="19">
        <f>'[1]5 KUR Mikro_Semi Auto'!E331</f>
        <v>70000000</v>
      </c>
      <c r="F11" s="34">
        <f t="shared" si="0"/>
        <v>70000000</v>
      </c>
      <c r="G11" s="19">
        <f>'[1]5 KUR Mikro_Semi Auto'!G331</f>
        <v>0</v>
      </c>
      <c r="H11" s="19">
        <f>'[1]5 KUR Mikro_Semi Auto'!H331</f>
        <v>13766487.02</v>
      </c>
      <c r="I11" s="34">
        <f t="shared" si="1"/>
        <v>13766487.02</v>
      </c>
      <c r="J11" s="19">
        <f>'[1]5 KUR Mikro_Semi Auto'!J331</f>
        <v>4</v>
      </c>
      <c r="K11" s="19">
        <f>'[1]5 KUR Mikro_Semi Auto'!K331</f>
        <v>13766487.02</v>
      </c>
      <c r="L11" s="50">
        <f t="shared" si="2"/>
        <v>1</v>
      </c>
    </row>
    <row r="12" spans="2:12" x14ac:dyDescent="0.25">
      <c r="B12" s="19">
        <v>4</v>
      </c>
      <c r="C12" s="19" t="s">
        <v>41</v>
      </c>
      <c r="D12" s="19">
        <f>'[1]5 KUR Mikro_Semi Auto'!D332</f>
        <v>0</v>
      </c>
      <c r="E12" s="19">
        <f>'[1]5 KUR Mikro_Semi Auto'!E332</f>
        <v>0</v>
      </c>
      <c r="F12" s="34">
        <f t="shared" si="0"/>
        <v>0</v>
      </c>
      <c r="G12" s="19">
        <f>'[1]5 KUR Mikro_Semi Auto'!G332</f>
        <v>0</v>
      </c>
      <c r="H12" s="19">
        <f>'[1]5 KUR Mikro_Semi Auto'!H332</f>
        <v>0</v>
      </c>
      <c r="I12" s="34">
        <f t="shared" si="1"/>
        <v>0</v>
      </c>
      <c r="J12" s="19">
        <f>'[1]5 KUR Mikro_Semi Auto'!J332</f>
        <v>0</v>
      </c>
      <c r="K12" s="19">
        <f>'[1]5 KUR Mikro_Semi Auto'!K332</f>
        <v>0</v>
      </c>
      <c r="L12" s="50">
        <f t="shared" si="2"/>
        <v>0</v>
      </c>
    </row>
    <row r="13" spans="2:12" x14ac:dyDescent="0.25">
      <c r="B13" s="19">
        <v>5</v>
      </c>
      <c r="C13" s="19" t="s">
        <v>42</v>
      </c>
      <c r="D13" s="19">
        <f>'[1]5 KUR Mikro_Semi Auto'!D333</f>
        <v>0</v>
      </c>
      <c r="E13" s="19">
        <f>'[1]5 KUR Mikro_Semi Auto'!E333</f>
        <v>0</v>
      </c>
      <c r="F13" s="34">
        <f t="shared" si="0"/>
        <v>0</v>
      </c>
      <c r="G13" s="19">
        <f>'[1]5 KUR Mikro_Semi Auto'!G333</f>
        <v>0</v>
      </c>
      <c r="H13" s="19">
        <f>'[1]5 KUR Mikro_Semi Auto'!H333</f>
        <v>0</v>
      </c>
      <c r="I13" s="34">
        <f t="shared" si="1"/>
        <v>0</v>
      </c>
      <c r="J13" s="19">
        <f>'[1]5 KUR Mikro_Semi Auto'!J333</f>
        <v>0</v>
      </c>
      <c r="K13" s="19">
        <f>'[1]5 KUR Mikro_Semi Auto'!K333</f>
        <v>0</v>
      </c>
      <c r="L13" s="50">
        <f t="shared" si="2"/>
        <v>0</v>
      </c>
    </row>
    <row r="14" spans="2:12" x14ac:dyDescent="0.25">
      <c r="B14" s="19">
        <v>6</v>
      </c>
      <c r="C14" s="19" t="s">
        <v>43</v>
      </c>
      <c r="D14" s="19">
        <f>'[1]5 KUR Mikro_Semi Auto'!D334</f>
        <v>175000000</v>
      </c>
      <c r="E14" s="19">
        <f>'[1]5 KUR Mikro_Semi Auto'!E334</f>
        <v>8652500000</v>
      </c>
      <c r="F14" s="34">
        <f t="shared" si="0"/>
        <v>8827500000</v>
      </c>
      <c r="G14" s="19">
        <f>'[1]5 KUR Mikro_Semi Auto'!G334</f>
        <v>0</v>
      </c>
      <c r="H14" s="19">
        <f>'[1]5 KUR Mikro_Semi Auto'!H334</f>
        <v>139893806.80000001</v>
      </c>
      <c r="I14" s="34">
        <f t="shared" si="1"/>
        <v>139893806.80000001</v>
      </c>
      <c r="J14" s="19">
        <f>'[1]5 KUR Mikro_Semi Auto'!J334</f>
        <v>526</v>
      </c>
      <c r="K14" s="19">
        <f>'[1]5 KUR Mikro_Semi Auto'!K334</f>
        <v>139893806.80000001</v>
      </c>
      <c r="L14" s="50">
        <f t="shared" si="2"/>
        <v>1</v>
      </c>
    </row>
    <row r="15" spans="2:12" x14ac:dyDescent="0.25">
      <c r="B15" s="19">
        <v>7</v>
      </c>
      <c r="C15" s="51" t="s">
        <v>44</v>
      </c>
      <c r="D15" s="19">
        <f>'[1]5 KUR Mikro_Semi Auto'!D335</f>
        <v>0</v>
      </c>
      <c r="E15" s="19">
        <f>'[1]5 KUR Mikro_Semi Auto'!E335</f>
        <v>0</v>
      </c>
      <c r="F15" s="34">
        <f t="shared" si="0"/>
        <v>0</v>
      </c>
      <c r="G15" s="19">
        <f>'[1]5 KUR Mikro_Semi Auto'!G335</f>
        <v>0</v>
      </c>
      <c r="H15" s="19">
        <f>'[1]5 KUR Mikro_Semi Auto'!H335</f>
        <v>0</v>
      </c>
      <c r="I15" s="34">
        <f t="shared" si="1"/>
        <v>0</v>
      </c>
      <c r="J15" s="19">
        <f>'[1]5 KUR Mikro_Semi Auto'!J335</f>
        <v>0</v>
      </c>
      <c r="K15" s="19">
        <f>'[1]5 KUR Mikro_Semi Auto'!K335</f>
        <v>0</v>
      </c>
      <c r="L15" s="50">
        <f t="shared" si="2"/>
        <v>0</v>
      </c>
    </row>
    <row r="16" spans="2:12" x14ac:dyDescent="0.25">
      <c r="B16" s="19">
        <v>8</v>
      </c>
      <c r="C16" s="20" t="s">
        <v>45</v>
      </c>
      <c r="D16" s="19">
        <f>'[1]5 KUR Mikro_Semi Auto'!D336</f>
        <v>0</v>
      </c>
      <c r="E16" s="19">
        <f>'[1]5 KUR Mikro_Semi Auto'!E336</f>
        <v>87000000</v>
      </c>
      <c r="F16" s="34">
        <f t="shared" si="0"/>
        <v>87000000</v>
      </c>
      <c r="G16" s="19">
        <f>'[1]5 KUR Mikro_Semi Auto'!G336</f>
        <v>0</v>
      </c>
      <c r="H16" s="19">
        <f>'[1]5 KUR Mikro_Semi Auto'!H336</f>
        <v>0</v>
      </c>
      <c r="I16" s="34">
        <f t="shared" si="1"/>
        <v>0</v>
      </c>
      <c r="J16" s="19">
        <f>'[1]5 KUR Mikro_Semi Auto'!J336</f>
        <v>6</v>
      </c>
      <c r="K16" s="19">
        <f>'[1]5 KUR Mikro_Semi Auto'!K336</f>
        <v>0</v>
      </c>
      <c r="L16" s="50">
        <f t="shared" si="2"/>
        <v>0</v>
      </c>
    </row>
    <row r="17" spans="2:12" x14ac:dyDescent="0.25">
      <c r="B17" s="19">
        <v>9</v>
      </c>
      <c r="C17" s="20" t="s">
        <v>46</v>
      </c>
      <c r="D17" s="19">
        <f>'[1]5 KUR Mikro_Semi Auto'!D337</f>
        <v>20000000</v>
      </c>
      <c r="E17" s="19">
        <f>'[1]5 KUR Mikro_Semi Auto'!E337</f>
        <v>0</v>
      </c>
      <c r="F17" s="34">
        <f t="shared" si="0"/>
        <v>20000000</v>
      </c>
      <c r="G17" s="19">
        <f>'[1]5 KUR Mikro_Semi Auto'!G337</f>
        <v>0</v>
      </c>
      <c r="H17" s="19">
        <f>'[1]5 KUR Mikro_Semi Auto'!H337</f>
        <v>0</v>
      </c>
      <c r="I17" s="34">
        <f t="shared" si="1"/>
        <v>0</v>
      </c>
      <c r="J17" s="19">
        <f>'[1]5 KUR Mikro_Semi Auto'!J337</f>
        <v>1</v>
      </c>
      <c r="K17" s="19">
        <f>'[1]5 KUR Mikro_Semi Auto'!K337</f>
        <v>0</v>
      </c>
      <c r="L17" s="50">
        <f t="shared" si="2"/>
        <v>0</v>
      </c>
    </row>
    <row r="18" spans="2:12" x14ac:dyDescent="0.25">
      <c r="B18" s="21">
        <v>10</v>
      </c>
      <c r="C18" s="21" t="s">
        <v>47</v>
      </c>
      <c r="D18" s="21">
        <f>'[1]5 KUR Mikro_Semi Auto'!D338</f>
        <v>0</v>
      </c>
      <c r="E18" s="21">
        <f>'[1]5 KUR Mikro_Semi Auto'!E338</f>
        <v>0</v>
      </c>
      <c r="F18" s="35">
        <f t="shared" si="0"/>
        <v>0</v>
      </c>
      <c r="G18" s="21">
        <f>'[1]5 KUR Mikro_Semi Auto'!G338</f>
        <v>0</v>
      </c>
      <c r="H18" s="21">
        <f>'[1]5 KUR Mikro_Semi Auto'!H338</f>
        <v>0</v>
      </c>
      <c r="I18" s="35">
        <f t="shared" si="1"/>
        <v>0</v>
      </c>
      <c r="J18" s="21">
        <f>'[1]5 KUR Mikro_Semi Auto'!J338</f>
        <v>0</v>
      </c>
      <c r="K18" s="21">
        <f>'[1]5 KUR Mikro_Semi Auto'!K338</f>
        <v>0</v>
      </c>
      <c r="L18" s="52">
        <f t="shared" si="2"/>
        <v>0</v>
      </c>
    </row>
    <row r="19" spans="2:12" ht="21" customHeight="1" x14ac:dyDescent="0.25">
      <c r="B19" s="23"/>
      <c r="C19" s="23" t="s">
        <v>20</v>
      </c>
      <c r="D19" s="23">
        <f t="shared" ref="D19:K19" si="3">SUM(D9:D18)</f>
        <v>220000000</v>
      </c>
      <c r="E19" s="23">
        <f t="shared" si="3"/>
        <v>144146706500</v>
      </c>
      <c r="F19" s="23">
        <f t="shared" si="3"/>
        <v>144366706500</v>
      </c>
      <c r="G19" s="23">
        <f t="shared" si="3"/>
        <v>0</v>
      </c>
      <c r="H19" s="23">
        <f t="shared" si="3"/>
        <v>1117001368.8599999</v>
      </c>
      <c r="I19" s="23">
        <f t="shared" si="3"/>
        <v>1117001368.8599999</v>
      </c>
      <c r="J19" s="23">
        <f t="shared" si="3"/>
        <v>7896</v>
      </c>
      <c r="K19" s="23">
        <f t="shared" si="3"/>
        <v>1117001368.8599999</v>
      </c>
      <c r="L19" s="53">
        <f t="shared" si="2"/>
        <v>1</v>
      </c>
    </row>
    <row r="22" spans="2:12" s="6" customFormat="1" ht="18.75" customHeight="1" x14ac:dyDescent="0.25">
      <c r="B22" s="3" t="s">
        <v>2</v>
      </c>
      <c r="C22" s="3" t="s">
        <v>34</v>
      </c>
      <c r="D22" s="4" t="s">
        <v>21</v>
      </c>
      <c r="E22" s="4"/>
      <c r="F22" s="4"/>
      <c r="G22" s="4"/>
      <c r="H22" s="4"/>
      <c r="I22" s="4"/>
      <c r="J22" s="5" t="s">
        <v>4</v>
      </c>
      <c r="K22" s="40" t="s">
        <v>35</v>
      </c>
      <c r="L22" s="41"/>
    </row>
    <row r="23" spans="2:12" s="6" customFormat="1" ht="18.75" customHeight="1" x14ac:dyDescent="0.25">
      <c r="B23" s="7"/>
      <c r="C23" s="7"/>
      <c r="D23" s="4" t="s">
        <v>5</v>
      </c>
      <c r="E23" s="4"/>
      <c r="F23" s="8" t="s">
        <v>6</v>
      </c>
      <c r="G23" s="4" t="s">
        <v>7</v>
      </c>
      <c r="H23" s="4"/>
      <c r="I23" s="8" t="s">
        <v>6</v>
      </c>
      <c r="J23" s="9"/>
      <c r="K23" s="42"/>
      <c r="L23" s="43"/>
    </row>
    <row r="24" spans="2:12" s="6" customFormat="1" ht="18.75" customHeight="1" x14ac:dyDescent="0.25">
      <c r="B24" s="10"/>
      <c r="C24" s="10"/>
      <c r="D24" s="11" t="s">
        <v>8</v>
      </c>
      <c r="E24" s="11" t="s">
        <v>9</v>
      </c>
      <c r="F24" s="11" t="s">
        <v>10</v>
      </c>
      <c r="G24" s="11" t="s">
        <v>8</v>
      </c>
      <c r="H24" s="11" t="s">
        <v>9</v>
      </c>
      <c r="I24" s="11" t="s">
        <v>11</v>
      </c>
      <c r="J24" s="12"/>
      <c r="K24" s="44" t="s">
        <v>36</v>
      </c>
      <c r="L24" s="45" t="s">
        <v>37</v>
      </c>
    </row>
    <row r="25" spans="2:12" x14ac:dyDescent="0.25">
      <c r="B25" s="46">
        <v>1</v>
      </c>
      <c r="C25" s="47" t="s">
        <v>38</v>
      </c>
      <c r="D25" s="46">
        <f>'[1]6 KUR Ritel_Semi Auto'!D329</f>
        <v>1563000000</v>
      </c>
      <c r="E25" s="46">
        <f>'[1]6 KUR Ritel_Semi Auto'!E329</f>
        <v>66828082500</v>
      </c>
      <c r="F25" s="48">
        <f t="shared" ref="F25:F34" si="4">SUM(D25:E25)</f>
        <v>68391082500</v>
      </c>
      <c r="G25" s="46">
        <f>'[1]6 KUR Ritel_Semi Auto'!G329</f>
        <v>0</v>
      </c>
      <c r="H25" s="46">
        <f>'[1]6 KUR Ritel_Semi Auto'!H329</f>
        <v>702480673.96000004</v>
      </c>
      <c r="I25" s="48">
        <f t="shared" ref="I25:I34" si="5">SUM(G25:H25)</f>
        <v>702480673.96000004</v>
      </c>
      <c r="J25" s="46">
        <f>'[1]6 KUR Ritel_Semi Auto'!J329</f>
        <v>1667</v>
      </c>
      <c r="K25" s="46">
        <f>'[1]6 KUR Ritel_Semi Auto'!K329</f>
        <v>702480673.96000004</v>
      </c>
      <c r="L25" s="49">
        <f t="shared" ref="L25:L35" si="6">IF(K25=0,0,+K25/I25)</f>
        <v>1</v>
      </c>
    </row>
    <row r="26" spans="2:12" x14ac:dyDescent="0.25">
      <c r="B26" s="19">
        <v>2</v>
      </c>
      <c r="C26" s="19" t="s">
        <v>39</v>
      </c>
      <c r="D26" s="19">
        <f>'[1]6 KUR Ritel_Semi Auto'!D330</f>
        <v>0</v>
      </c>
      <c r="E26" s="19">
        <f>'[1]6 KUR Ritel_Semi Auto'!E330</f>
        <v>0</v>
      </c>
      <c r="F26" s="34">
        <f t="shared" si="4"/>
        <v>0</v>
      </c>
      <c r="G26" s="19">
        <f>'[1]6 KUR Ritel_Semi Auto'!G330</f>
        <v>0</v>
      </c>
      <c r="H26" s="19">
        <f>'[1]6 KUR Ritel_Semi Auto'!H330</f>
        <v>0</v>
      </c>
      <c r="I26" s="34">
        <f t="shared" si="5"/>
        <v>0</v>
      </c>
      <c r="J26" s="19">
        <f>'[1]6 KUR Ritel_Semi Auto'!J330</f>
        <v>0</v>
      </c>
      <c r="K26" s="19">
        <f>'[1]6 KUR Ritel_Semi Auto'!K330</f>
        <v>0</v>
      </c>
      <c r="L26" s="50">
        <f t="shared" si="6"/>
        <v>0</v>
      </c>
    </row>
    <row r="27" spans="2:12" x14ac:dyDescent="0.25">
      <c r="B27" s="19">
        <v>3</v>
      </c>
      <c r="C27" s="19" t="s">
        <v>40</v>
      </c>
      <c r="D27" s="19">
        <f>'[1]6 KUR Ritel_Semi Auto'!D331</f>
        <v>315000000</v>
      </c>
      <c r="E27" s="19">
        <f>'[1]6 KUR Ritel_Semi Auto'!E331</f>
        <v>1380000000</v>
      </c>
      <c r="F27" s="34">
        <f t="shared" si="4"/>
        <v>1695000000</v>
      </c>
      <c r="G27" s="19">
        <f>'[1]6 KUR Ritel_Semi Auto'!G331</f>
        <v>0</v>
      </c>
      <c r="H27" s="19">
        <f>'[1]6 KUR Ritel_Semi Auto'!H331</f>
        <v>0</v>
      </c>
      <c r="I27" s="34">
        <f t="shared" si="5"/>
        <v>0</v>
      </c>
      <c r="J27" s="19">
        <f>'[1]6 KUR Ritel_Semi Auto'!J331</f>
        <v>14</v>
      </c>
      <c r="K27" s="19">
        <f>'[1]6 KUR Ritel_Semi Auto'!K331</f>
        <v>0</v>
      </c>
      <c r="L27" s="50">
        <f t="shared" si="6"/>
        <v>0</v>
      </c>
    </row>
    <row r="28" spans="2:12" x14ac:dyDescent="0.25">
      <c r="B28" s="19">
        <v>4</v>
      </c>
      <c r="C28" s="19" t="s">
        <v>41</v>
      </c>
      <c r="D28" s="19">
        <f>'[1]6 KUR Ritel_Semi Auto'!D332</f>
        <v>0</v>
      </c>
      <c r="E28" s="19">
        <f>'[1]6 KUR Ritel_Semi Auto'!E332</f>
        <v>0</v>
      </c>
      <c r="F28" s="34">
        <f t="shared" si="4"/>
        <v>0</v>
      </c>
      <c r="G28" s="19">
        <f>'[1]6 KUR Ritel_Semi Auto'!G332</f>
        <v>0</v>
      </c>
      <c r="H28" s="19">
        <f>'[1]6 KUR Ritel_Semi Auto'!H332</f>
        <v>0</v>
      </c>
      <c r="I28" s="34">
        <f t="shared" si="5"/>
        <v>0</v>
      </c>
      <c r="J28" s="19">
        <f>'[1]6 KUR Ritel_Semi Auto'!J332</f>
        <v>0</v>
      </c>
      <c r="K28" s="19">
        <f>'[1]6 KUR Ritel_Semi Auto'!K332</f>
        <v>0</v>
      </c>
      <c r="L28" s="50">
        <f t="shared" si="6"/>
        <v>0</v>
      </c>
    </row>
    <row r="29" spans="2:12" x14ac:dyDescent="0.25">
      <c r="B29" s="19">
        <v>5</v>
      </c>
      <c r="C29" s="19" t="s">
        <v>42</v>
      </c>
      <c r="D29" s="19">
        <f>'[1]6 KUR Ritel_Semi Auto'!D333</f>
        <v>300000000</v>
      </c>
      <c r="E29" s="19">
        <f>'[1]6 KUR Ritel_Semi Auto'!E333</f>
        <v>30000000</v>
      </c>
      <c r="F29" s="34">
        <f t="shared" si="4"/>
        <v>330000000</v>
      </c>
      <c r="G29" s="19">
        <f>'[1]6 KUR Ritel_Semi Auto'!G333</f>
        <v>0</v>
      </c>
      <c r="H29" s="19">
        <f>'[1]6 KUR Ritel_Semi Auto'!H333</f>
        <v>0</v>
      </c>
      <c r="I29" s="34">
        <f t="shared" si="5"/>
        <v>0</v>
      </c>
      <c r="J29" s="19">
        <f>'[1]6 KUR Ritel_Semi Auto'!J333</f>
        <v>2</v>
      </c>
      <c r="K29" s="19">
        <f>'[1]6 KUR Ritel_Semi Auto'!K333</f>
        <v>0</v>
      </c>
      <c r="L29" s="50">
        <f t="shared" si="6"/>
        <v>0</v>
      </c>
    </row>
    <row r="30" spans="2:12" x14ac:dyDescent="0.25">
      <c r="B30" s="19">
        <v>6</v>
      </c>
      <c r="C30" s="19" t="s">
        <v>43</v>
      </c>
      <c r="D30" s="19">
        <f>'[1]6 KUR Ritel_Semi Auto'!D334</f>
        <v>18309000000</v>
      </c>
      <c r="E30" s="19">
        <f>'[1]6 KUR Ritel_Semi Auto'!E334</f>
        <v>140031008716</v>
      </c>
      <c r="F30" s="34">
        <f t="shared" si="4"/>
        <v>158340008716</v>
      </c>
      <c r="G30" s="19">
        <f>'[1]6 KUR Ritel_Semi Auto'!G334</f>
        <v>52060212</v>
      </c>
      <c r="H30" s="19">
        <f>'[1]6 KUR Ritel_Semi Auto'!H334</f>
        <v>1040584420.02</v>
      </c>
      <c r="I30" s="34">
        <f t="shared" si="5"/>
        <v>1092644632.02</v>
      </c>
      <c r="J30" s="19">
        <f>'[1]6 KUR Ritel_Semi Auto'!J334</f>
        <v>1746</v>
      </c>
      <c r="K30" s="19">
        <f>'[1]6 KUR Ritel_Semi Auto'!K334</f>
        <v>1092644632.02</v>
      </c>
      <c r="L30" s="50">
        <f t="shared" si="6"/>
        <v>1</v>
      </c>
    </row>
    <row r="31" spans="2:12" x14ac:dyDescent="0.25">
      <c r="B31" s="19">
        <v>7</v>
      </c>
      <c r="C31" s="51" t="s">
        <v>44</v>
      </c>
      <c r="D31" s="19">
        <f>'[1]6 KUR Ritel_Semi Auto'!D335</f>
        <v>100000000</v>
      </c>
      <c r="E31" s="19">
        <f>'[1]6 KUR Ritel_Semi Auto'!E335</f>
        <v>0</v>
      </c>
      <c r="F31" s="34">
        <f t="shared" si="4"/>
        <v>100000000</v>
      </c>
      <c r="G31" s="19">
        <f>'[1]6 KUR Ritel_Semi Auto'!G335</f>
        <v>0</v>
      </c>
      <c r="H31" s="19">
        <f>'[1]6 KUR Ritel_Semi Auto'!H335</f>
        <v>0</v>
      </c>
      <c r="I31" s="34">
        <f t="shared" si="5"/>
        <v>0</v>
      </c>
      <c r="J31" s="19">
        <f>'[1]6 KUR Ritel_Semi Auto'!J335</f>
        <v>2</v>
      </c>
      <c r="K31" s="19">
        <f>'[1]6 KUR Ritel_Semi Auto'!K335</f>
        <v>0</v>
      </c>
      <c r="L31" s="50">
        <f t="shared" si="6"/>
        <v>0</v>
      </c>
    </row>
    <row r="32" spans="2:12" x14ac:dyDescent="0.25">
      <c r="B32" s="19">
        <v>8</v>
      </c>
      <c r="C32" s="20" t="s">
        <v>45</v>
      </c>
      <c r="D32" s="19">
        <f>'[1]6 KUR Ritel_Semi Auto'!D336</f>
        <v>1923000000</v>
      </c>
      <c r="E32" s="19">
        <f>'[1]6 KUR Ritel_Semi Auto'!E336</f>
        <v>1635000000</v>
      </c>
      <c r="F32" s="34">
        <f t="shared" si="4"/>
        <v>3558000000</v>
      </c>
      <c r="G32" s="19">
        <f>'[1]6 KUR Ritel_Semi Auto'!G336</f>
        <v>0</v>
      </c>
      <c r="H32" s="19">
        <f>'[1]6 KUR Ritel_Semi Auto'!H336</f>
        <v>0</v>
      </c>
      <c r="I32" s="34">
        <f t="shared" si="5"/>
        <v>0</v>
      </c>
      <c r="J32" s="19">
        <f>'[1]6 KUR Ritel_Semi Auto'!J336</f>
        <v>43</v>
      </c>
      <c r="K32" s="19">
        <f>'[1]6 KUR Ritel_Semi Auto'!K336</f>
        <v>0</v>
      </c>
      <c r="L32" s="50">
        <f t="shared" si="6"/>
        <v>0</v>
      </c>
    </row>
    <row r="33" spans="2:12" x14ac:dyDescent="0.25">
      <c r="B33" s="19">
        <v>9</v>
      </c>
      <c r="C33" s="20" t="s">
        <v>46</v>
      </c>
      <c r="D33" s="19">
        <f>'[1]6 KUR Ritel_Semi Auto'!D337</f>
        <v>654000000</v>
      </c>
      <c r="E33" s="19">
        <f>'[1]6 KUR Ritel_Semi Auto'!E337</f>
        <v>1500000000</v>
      </c>
      <c r="F33" s="34">
        <f t="shared" si="4"/>
        <v>2154000000</v>
      </c>
      <c r="G33" s="19">
        <f>'[1]6 KUR Ritel_Semi Auto'!G337</f>
        <v>0</v>
      </c>
      <c r="H33" s="19">
        <f>'[1]6 KUR Ritel_Semi Auto'!H337</f>
        <v>0</v>
      </c>
      <c r="I33" s="34">
        <f t="shared" si="5"/>
        <v>0</v>
      </c>
      <c r="J33" s="19">
        <f>'[1]6 KUR Ritel_Semi Auto'!J337</f>
        <v>8</v>
      </c>
      <c r="K33" s="19">
        <f>'[1]6 KUR Ritel_Semi Auto'!K337</f>
        <v>0</v>
      </c>
      <c r="L33" s="50">
        <f t="shared" si="6"/>
        <v>0</v>
      </c>
    </row>
    <row r="34" spans="2:12" x14ac:dyDescent="0.25">
      <c r="B34" s="21">
        <v>10</v>
      </c>
      <c r="C34" s="21" t="s">
        <v>47</v>
      </c>
      <c r="D34" s="21">
        <f>'[1]6 KUR Ritel_Semi Auto'!D338</f>
        <v>0</v>
      </c>
      <c r="E34" s="21">
        <f>'[1]6 KUR Ritel_Semi Auto'!E338</f>
        <v>0</v>
      </c>
      <c r="F34" s="35">
        <f t="shared" si="4"/>
        <v>0</v>
      </c>
      <c r="G34" s="21">
        <f>'[1]6 KUR Ritel_Semi Auto'!G338</f>
        <v>0</v>
      </c>
      <c r="H34" s="21">
        <f>'[1]6 KUR Ritel_Semi Auto'!H338</f>
        <v>0</v>
      </c>
      <c r="I34" s="35">
        <f t="shared" si="5"/>
        <v>0</v>
      </c>
      <c r="J34" s="21">
        <f>'[1]6 KUR Ritel_Semi Auto'!J338</f>
        <v>0</v>
      </c>
      <c r="K34" s="21">
        <f>'[1]6 KUR Ritel_Semi Auto'!K338</f>
        <v>0</v>
      </c>
      <c r="L34" s="52">
        <f t="shared" si="6"/>
        <v>0</v>
      </c>
    </row>
    <row r="35" spans="2:12" ht="21" customHeight="1" x14ac:dyDescent="0.25">
      <c r="B35" s="23"/>
      <c r="C35" s="23" t="s">
        <v>20</v>
      </c>
      <c r="D35" s="23">
        <f t="shared" ref="D35:K35" si="7">SUM(D25:D34)</f>
        <v>23164000000</v>
      </c>
      <c r="E35" s="23">
        <f t="shared" si="7"/>
        <v>211404091216</v>
      </c>
      <c r="F35" s="23">
        <f t="shared" si="7"/>
        <v>234568091216</v>
      </c>
      <c r="G35" s="23">
        <f t="shared" si="7"/>
        <v>52060212</v>
      </c>
      <c r="H35" s="23">
        <f t="shared" si="7"/>
        <v>1743065093.98</v>
      </c>
      <c r="I35" s="23">
        <f t="shared" si="7"/>
        <v>1795125305.98</v>
      </c>
      <c r="J35" s="23">
        <f t="shared" si="7"/>
        <v>3482</v>
      </c>
      <c r="K35" s="23">
        <f t="shared" si="7"/>
        <v>1795125305.98</v>
      </c>
      <c r="L35" s="53">
        <f t="shared" si="6"/>
        <v>1</v>
      </c>
    </row>
    <row r="36" spans="2:12" x14ac:dyDescent="0.25">
      <c r="B36" s="24"/>
      <c r="C36" s="24"/>
      <c r="D36" s="24"/>
      <c r="E36" s="24"/>
      <c r="F36" s="25"/>
      <c r="G36" s="24"/>
      <c r="H36" s="24"/>
      <c r="I36" s="25"/>
      <c r="J36" s="24"/>
      <c r="K36" s="24"/>
    </row>
    <row r="37" spans="2:12" ht="15" customHeight="1" x14ac:dyDescent="0.25">
      <c r="B37" s="24"/>
      <c r="C37" s="24"/>
      <c r="D37" s="24"/>
      <c r="E37" s="24"/>
      <c r="F37" s="25"/>
      <c r="G37" s="26" t="s">
        <v>1</v>
      </c>
      <c r="H37" s="26"/>
      <c r="I37" s="26"/>
      <c r="J37" s="26"/>
      <c r="K37" s="24"/>
    </row>
    <row r="38" spans="2:12" ht="15" customHeight="1" x14ac:dyDescent="0.25">
      <c r="B38" s="24"/>
      <c r="C38" s="24"/>
      <c r="D38" s="24"/>
      <c r="E38" s="24"/>
      <c r="F38" s="25"/>
      <c r="G38" s="24"/>
      <c r="J38" s="24"/>
      <c r="K38" s="24"/>
    </row>
    <row r="39" spans="2:12" ht="15" customHeight="1" x14ac:dyDescent="0.25">
      <c r="B39" s="24"/>
      <c r="C39" s="24"/>
      <c r="D39" s="24"/>
      <c r="E39" s="24"/>
      <c r="F39" s="25"/>
      <c r="G39" s="24"/>
      <c r="J39" s="24"/>
      <c r="K39" s="24"/>
    </row>
    <row r="40" spans="2:12" ht="15" customHeight="1" x14ac:dyDescent="0.25">
      <c r="B40" s="24"/>
      <c r="C40" s="24"/>
      <c r="D40" s="24"/>
      <c r="E40" s="24"/>
      <c r="F40" s="25"/>
      <c r="G40" s="24"/>
      <c r="J40" s="24"/>
      <c r="K40" s="24"/>
    </row>
    <row r="41" spans="2:12" s="27" customFormat="1" ht="15" customHeight="1" x14ac:dyDescent="0.25">
      <c r="F41" s="31"/>
      <c r="G41" s="28" t="s">
        <v>22</v>
      </c>
      <c r="H41" s="28"/>
      <c r="I41" s="28"/>
      <c r="J41" s="28"/>
      <c r="K41" s="54"/>
      <c r="L41" s="54"/>
    </row>
    <row r="42" spans="2:12" s="27" customFormat="1" ht="18" customHeight="1" x14ac:dyDescent="0.25">
      <c r="F42" s="31"/>
      <c r="G42" s="30" t="s">
        <v>23</v>
      </c>
      <c r="H42" s="30"/>
      <c r="I42" s="30"/>
      <c r="J42" s="30"/>
      <c r="K42" s="55"/>
      <c r="L42" s="24"/>
    </row>
    <row r="43" spans="2:12" s="27" customFormat="1" ht="18" customHeight="1" x14ac:dyDescent="0.25">
      <c r="F43" s="31"/>
      <c r="G43" s="56"/>
      <c r="H43" s="56"/>
      <c r="I43" s="56"/>
      <c r="J43" s="56"/>
      <c r="K43" s="55"/>
      <c r="L43" s="24"/>
    </row>
    <row r="44" spans="2:12" s="27" customFormat="1" ht="18" customHeight="1" x14ac:dyDescent="0.25">
      <c r="F44" s="31"/>
      <c r="G44" s="56"/>
      <c r="H44" s="56"/>
      <c r="I44" s="56"/>
      <c r="J44" s="56"/>
      <c r="K44" s="55"/>
      <c r="L44" s="24"/>
    </row>
    <row r="45" spans="2:12" s="27" customFormat="1" ht="18" customHeight="1" x14ac:dyDescent="0.25">
      <c r="F45" s="31"/>
      <c r="G45" s="56"/>
      <c r="H45" s="56"/>
      <c r="I45" s="56"/>
      <c r="J45" s="56"/>
      <c r="K45" s="55"/>
      <c r="L45" s="24"/>
    </row>
    <row r="46" spans="2:12" s="27" customFormat="1" ht="18" customHeight="1" x14ac:dyDescent="0.25">
      <c r="F46" s="31"/>
      <c r="G46" s="56"/>
      <c r="H46" s="56"/>
      <c r="I46" s="56"/>
      <c r="J46" s="56"/>
      <c r="K46" s="55"/>
      <c r="L46" s="24"/>
    </row>
    <row r="47" spans="2:12" s="27" customFormat="1" ht="18" customHeight="1" x14ac:dyDescent="0.25">
      <c r="F47" s="31"/>
      <c r="G47" s="56"/>
      <c r="H47" s="56"/>
      <c r="I47" s="56"/>
      <c r="J47" s="56"/>
      <c r="K47" s="55"/>
      <c r="L47" s="24"/>
    </row>
    <row r="48" spans="2:12" s="27" customFormat="1" ht="18" customHeight="1" x14ac:dyDescent="0.25">
      <c r="F48" s="31"/>
      <c r="G48" s="56"/>
      <c r="H48" s="56"/>
      <c r="I48" s="56"/>
      <c r="J48" s="56"/>
      <c r="K48" s="55"/>
      <c r="L48" s="24"/>
    </row>
    <row r="49" spans="2:12" s="27" customFormat="1" ht="18" customHeight="1" x14ac:dyDescent="0.25">
      <c r="F49" s="31"/>
      <c r="G49" s="56"/>
      <c r="H49" s="56"/>
      <c r="I49" s="56"/>
      <c r="J49" s="56"/>
      <c r="K49" s="55"/>
      <c r="L49" s="24"/>
    </row>
    <row r="50" spans="2:12" s="27" customFormat="1" ht="18" customHeight="1" x14ac:dyDescent="0.25">
      <c r="F50" s="31"/>
      <c r="G50" s="56"/>
      <c r="H50" s="56"/>
      <c r="I50" s="56"/>
      <c r="J50" s="56"/>
      <c r="K50" s="55"/>
      <c r="L50" s="24"/>
    </row>
    <row r="51" spans="2:12" s="27" customFormat="1" ht="15" customHeight="1" x14ac:dyDescent="0.25">
      <c r="F51" s="31"/>
      <c r="G51" s="56"/>
      <c r="H51" s="56"/>
      <c r="I51" s="56"/>
      <c r="J51" s="56"/>
      <c r="K51" s="55"/>
      <c r="L51" s="24"/>
    </row>
    <row r="52" spans="2:12" s="27" customFormat="1" ht="15" customHeight="1" x14ac:dyDescent="0.25">
      <c r="F52" s="31"/>
      <c r="G52" s="56"/>
      <c r="H52" s="56"/>
      <c r="I52" s="56"/>
      <c r="J52" s="56"/>
      <c r="K52" s="55"/>
      <c r="L52" s="24"/>
    </row>
    <row r="53" spans="2:12" s="27" customFormat="1" ht="15" customHeight="1" x14ac:dyDescent="0.25">
      <c r="F53" s="31"/>
      <c r="G53" s="56"/>
      <c r="H53" s="56"/>
      <c r="I53" s="56"/>
      <c r="J53" s="56"/>
      <c r="K53" s="55"/>
      <c r="L53" s="24"/>
    </row>
    <row r="54" spans="2:12" s="27" customFormat="1" ht="15" customHeight="1" x14ac:dyDescent="0.25">
      <c r="F54" s="31"/>
      <c r="G54" s="56"/>
      <c r="H54" s="56"/>
      <c r="I54" s="56"/>
      <c r="J54" s="56"/>
      <c r="K54" s="55"/>
      <c r="L54" s="24"/>
    </row>
    <row r="56" spans="2:12" ht="15.75" x14ac:dyDescent="0.25">
      <c r="B56" s="1" t="s">
        <v>0</v>
      </c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2" ht="15.75" x14ac:dyDescent="0.25">
      <c r="B57" s="1" t="s">
        <v>1</v>
      </c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2" ht="15.75" x14ac:dyDescent="0.25">
      <c r="B58" s="1" t="str">
        <f>B4</f>
        <v xml:space="preserve"> </v>
      </c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2:12" ht="7.5" customHeight="1" x14ac:dyDescent="0.25"/>
    <row r="60" spans="2:12" s="6" customFormat="1" ht="18.75" customHeight="1" x14ac:dyDescent="0.25">
      <c r="B60" s="3" t="s">
        <v>2</v>
      </c>
      <c r="C60" s="3" t="s">
        <v>34</v>
      </c>
      <c r="D60" s="4" t="s">
        <v>5</v>
      </c>
      <c r="E60" s="4"/>
      <c r="F60" s="8" t="s">
        <v>6</v>
      </c>
      <c r="G60" s="4" t="s">
        <v>7</v>
      </c>
      <c r="H60" s="4"/>
      <c r="I60" s="8" t="s">
        <v>6</v>
      </c>
      <c r="J60" s="5" t="s">
        <v>4</v>
      </c>
      <c r="K60" s="57" t="s">
        <v>35</v>
      </c>
      <c r="L60" s="58"/>
    </row>
    <row r="61" spans="2:12" s="6" customFormat="1" ht="18.75" customHeight="1" x14ac:dyDescent="0.25">
      <c r="B61" s="10"/>
      <c r="C61" s="10"/>
      <c r="D61" s="11" t="s">
        <v>8</v>
      </c>
      <c r="E61" s="11" t="s">
        <v>9</v>
      </c>
      <c r="F61" s="11" t="s">
        <v>10</v>
      </c>
      <c r="G61" s="11" t="s">
        <v>8</v>
      </c>
      <c r="H61" s="11" t="s">
        <v>9</v>
      </c>
      <c r="I61" s="11" t="s">
        <v>11</v>
      </c>
      <c r="J61" s="12"/>
      <c r="K61" s="44" t="s">
        <v>36</v>
      </c>
      <c r="L61" s="45" t="s">
        <v>37</v>
      </c>
    </row>
    <row r="62" spans="2:12" ht="17.25" customHeight="1" x14ac:dyDescent="0.25">
      <c r="B62" s="46">
        <v>1</v>
      </c>
      <c r="C62" s="47" t="s">
        <v>38</v>
      </c>
      <c r="D62" s="46">
        <f t="shared" ref="D62:E71" si="8">+D9+D25</f>
        <v>1588000000</v>
      </c>
      <c r="E62" s="46">
        <f t="shared" si="8"/>
        <v>202165289000</v>
      </c>
      <c r="F62" s="59">
        <f t="shared" ref="F62:F71" si="9">+D62+E62</f>
        <v>203753289000</v>
      </c>
      <c r="G62" s="46">
        <f t="shared" ref="G62:H71" si="10">+G9+G25</f>
        <v>0</v>
      </c>
      <c r="H62" s="46">
        <f t="shared" si="10"/>
        <v>1665821749</v>
      </c>
      <c r="I62" s="59">
        <f t="shared" ref="I62:I71" si="11">+G62+H62</f>
        <v>1665821749</v>
      </c>
      <c r="J62" s="46">
        <f t="shared" ref="J62:K71" si="12">+J9+J25</f>
        <v>9026</v>
      </c>
      <c r="K62" s="46">
        <f t="shared" si="12"/>
        <v>1665821749</v>
      </c>
      <c r="L62" s="49">
        <f t="shared" ref="L62:L72" si="13">IF(K62=0,0,+K62/I62)</f>
        <v>1</v>
      </c>
    </row>
    <row r="63" spans="2:12" ht="17.25" customHeight="1" x14ac:dyDescent="0.25">
      <c r="B63" s="19">
        <v>2</v>
      </c>
      <c r="C63" s="19" t="s">
        <v>39</v>
      </c>
      <c r="D63" s="19">
        <f t="shared" si="8"/>
        <v>0</v>
      </c>
      <c r="E63" s="19">
        <f t="shared" si="8"/>
        <v>0</v>
      </c>
      <c r="F63" s="34">
        <f t="shared" si="9"/>
        <v>0</v>
      </c>
      <c r="G63" s="19">
        <f t="shared" si="10"/>
        <v>0</v>
      </c>
      <c r="H63" s="19">
        <f t="shared" si="10"/>
        <v>0</v>
      </c>
      <c r="I63" s="34">
        <f t="shared" si="11"/>
        <v>0</v>
      </c>
      <c r="J63" s="19">
        <f t="shared" si="12"/>
        <v>0</v>
      </c>
      <c r="K63" s="19">
        <f t="shared" si="12"/>
        <v>0</v>
      </c>
      <c r="L63" s="50">
        <f t="shared" si="13"/>
        <v>0</v>
      </c>
    </row>
    <row r="64" spans="2:12" ht="17.25" customHeight="1" x14ac:dyDescent="0.25">
      <c r="B64" s="19">
        <v>3</v>
      </c>
      <c r="C64" s="19" t="s">
        <v>40</v>
      </c>
      <c r="D64" s="19">
        <f t="shared" si="8"/>
        <v>315000000</v>
      </c>
      <c r="E64" s="19">
        <f t="shared" si="8"/>
        <v>1450000000</v>
      </c>
      <c r="F64" s="34">
        <f t="shared" si="9"/>
        <v>1765000000</v>
      </c>
      <c r="G64" s="19">
        <f t="shared" si="10"/>
        <v>0</v>
      </c>
      <c r="H64" s="19">
        <f t="shared" si="10"/>
        <v>13766487.02</v>
      </c>
      <c r="I64" s="34">
        <f t="shared" si="11"/>
        <v>13766487.02</v>
      </c>
      <c r="J64" s="19">
        <f t="shared" si="12"/>
        <v>18</v>
      </c>
      <c r="K64" s="19">
        <f t="shared" si="12"/>
        <v>13766487.02</v>
      </c>
      <c r="L64" s="50">
        <f t="shared" si="13"/>
        <v>1</v>
      </c>
    </row>
    <row r="65" spans="2:12" ht="17.25" customHeight="1" x14ac:dyDescent="0.25">
      <c r="B65" s="19">
        <v>4</v>
      </c>
      <c r="C65" s="19" t="s">
        <v>41</v>
      </c>
      <c r="D65" s="19">
        <f t="shared" si="8"/>
        <v>0</v>
      </c>
      <c r="E65" s="19">
        <f t="shared" si="8"/>
        <v>0</v>
      </c>
      <c r="F65" s="34">
        <f t="shared" si="9"/>
        <v>0</v>
      </c>
      <c r="G65" s="19">
        <f t="shared" si="10"/>
        <v>0</v>
      </c>
      <c r="H65" s="19">
        <f t="shared" si="10"/>
        <v>0</v>
      </c>
      <c r="I65" s="34">
        <f t="shared" si="11"/>
        <v>0</v>
      </c>
      <c r="J65" s="19">
        <f t="shared" si="12"/>
        <v>0</v>
      </c>
      <c r="K65" s="19">
        <f t="shared" si="12"/>
        <v>0</v>
      </c>
      <c r="L65" s="50">
        <f t="shared" si="13"/>
        <v>0</v>
      </c>
    </row>
    <row r="66" spans="2:12" ht="17.25" customHeight="1" x14ac:dyDescent="0.25">
      <c r="B66" s="19">
        <v>5</v>
      </c>
      <c r="C66" s="19" t="s">
        <v>42</v>
      </c>
      <c r="D66" s="19">
        <f t="shared" si="8"/>
        <v>300000000</v>
      </c>
      <c r="E66" s="19">
        <f t="shared" si="8"/>
        <v>30000000</v>
      </c>
      <c r="F66" s="34">
        <f t="shared" si="9"/>
        <v>330000000</v>
      </c>
      <c r="G66" s="19">
        <f t="shared" si="10"/>
        <v>0</v>
      </c>
      <c r="H66" s="19">
        <f t="shared" si="10"/>
        <v>0</v>
      </c>
      <c r="I66" s="34">
        <f t="shared" si="11"/>
        <v>0</v>
      </c>
      <c r="J66" s="19">
        <f t="shared" si="12"/>
        <v>2</v>
      </c>
      <c r="K66" s="19">
        <f t="shared" si="12"/>
        <v>0</v>
      </c>
      <c r="L66" s="50">
        <f t="shared" si="13"/>
        <v>0</v>
      </c>
    </row>
    <row r="67" spans="2:12" ht="17.25" customHeight="1" x14ac:dyDescent="0.25">
      <c r="B67" s="19">
        <v>6</v>
      </c>
      <c r="C67" s="19" t="s">
        <v>43</v>
      </c>
      <c r="D67" s="19">
        <f t="shared" si="8"/>
        <v>18484000000</v>
      </c>
      <c r="E67" s="19">
        <f t="shared" si="8"/>
        <v>148683508716</v>
      </c>
      <c r="F67" s="34">
        <f t="shared" si="9"/>
        <v>167167508716</v>
      </c>
      <c r="G67" s="19">
        <f t="shared" si="10"/>
        <v>52060212</v>
      </c>
      <c r="H67" s="19">
        <f t="shared" si="10"/>
        <v>1180478226.8199999</v>
      </c>
      <c r="I67" s="34">
        <f>+G67+H67-1</f>
        <v>1232538437.8199999</v>
      </c>
      <c r="J67" s="19">
        <f t="shared" si="12"/>
        <v>2272</v>
      </c>
      <c r="K67" s="19">
        <f t="shared" si="12"/>
        <v>1232538438.8199999</v>
      </c>
      <c r="L67" s="50">
        <f t="shared" si="13"/>
        <v>1.0000000008113337</v>
      </c>
    </row>
    <row r="68" spans="2:12" ht="17.25" customHeight="1" x14ac:dyDescent="0.25">
      <c r="B68" s="19">
        <v>7</v>
      </c>
      <c r="C68" s="51" t="s">
        <v>44</v>
      </c>
      <c r="D68" s="19">
        <f t="shared" si="8"/>
        <v>100000000</v>
      </c>
      <c r="E68" s="19">
        <f t="shared" si="8"/>
        <v>0</v>
      </c>
      <c r="F68" s="34">
        <f t="shared" si="9"/>
        <v>100000000</v>
      </c>
      <c r="G68" s="19">
        <f t="shared" si="10"/>
        <v>0</v>
      </c>
      <c r="H68" s="19">
        <f t="shared" si="10"/>
        <v>0</v>
      </c>
      <c r="I68" s="34">
        <f t="shared" si="11"/>
        <v>0</v>
      </c>
      <c r="J68" s="19">
        <f t="shared" si="12"/>
        <v>2</v>
      </c>
      <c r="K68" s="19">
        <f t="shared" si="12"/>
        <v>0</v>
      </c>
      <c r="L68" s="50">
        <f t="shared" si="13"/>
        <v>0</v>
      </c>
    </row>
    <row r="69" spans="2:12" ht="17.25" customHeight="1" x14ac:dyDescent="0.25">
      <c r="B69" s="19">
        <v>8</v>
      </c>
      <c r="C69" s="20" t="s">
        <v>45</v>
      </c>
      <c r="D69" s="19">
        <f t="shared" si="8"/>
        <v>1923000000</v>
      </c>
      <c r="E69" s="19">
        <f t="shared" si="8"/>
        <v>1722000000</v>
      </c>
      <c r="F69" s="34">
        <f t="shared" si="9"/>
        <v>3645000000</v>
      </c>
      <c r="G69" s="19">
        <f t="shared" si="10"/>
        <v>0</v>
      </c>
      <c r="H69" s="19">
        <f t="shared" si="10"/>
        <v>0</v>
      </c>
      <c r="I69" s="34">
        <f t="shared" si="11"/>
        <v>0</v>
      </c>
      <c r="J69" s="19">
        <f t="shared" si="12"/>
        <v>49</v>
      </c>
      <c r="K69" s="19">
        <f t="shared" si="12"/>
        <v>0</v>
      </c>
      <c r="L69" s="50">
        <f t="shared" si="13"/>
        <v>0</v>
      </c>
    </row>
    <row r="70" spans="2:12" ht="17.25" customHeight="1" x14ac:dyDescent="0.25">
      <c r="B70" s="19">
        <v>9</v>
      </c>
      <c r="C70" s="20" t="s">
        <v>46</v>
      </c>
      <c r="D70" s="19">
        <f t="shared" si="8"/>
        <v>674000000</v>
      </c>
      <c r="E70" s="19">
        <f t="shared" si="8"/>
        <v>1500000000</v>
      </c>
      <c r="F70" s="34">
        <f t="shared" si="9"/>
        <v>2174000000</v>
      </c>
      <c r="G70" s="19">
        <f t="shared" si="10"/>
        <v>0</v>
      </c>
      <c r="H70" s="19">
        <f t="shared" si="10"/>
        <v>0</v>
      </c>
      <c r="I70" s="34">
        <f t="shared" si="11"/>
        <v>0</v>
      </c>
      <c r="J70" s="19">
        <f t="shared" si="12"/>
        <v>9</v>
      </c>
      <c r="K70" s="19">
        <f t="shared" si="12"/>
        <v>0</v>
      </c>
      <c r="L70" s="50">
        <f t="shared" si="13"/>
        <v>0</v>
      </c>
    </row>
    <row r="71" spans="2:12" ht="17.25" customHeight="1" x14ac:dyDescent="0.25">
      <c r="B71" s="21">
        <v>10</v>
      </c>
      <c r="C71" s="21" t="s">
        <v>47</v>
      </c>
      <c r="D71" s="21">
        <f t="shared" si="8"/>
        <v>0</v>
      </c>
      <c r="E71" s="21">
        <f t="shared" si="8"/>
        <v>0</v>
      </c>
      <c r="F71" s="35">
        <f t="shared" si="9"/>
        <v>0</v>
      </c>
      <c r="G71" s="21">
        <f t="shared" si="10"/>
        <v>0</v>
      </c>
      <c r="H71" s="21">
        <f t="shared" si="10"/>
        <v>0</v>
      </c>
      <c r="I71" s="35">
        <f t="shared" si="11"/>
        <v>0</v>
      </c>
      <c r="J71" s="21">
        <f t="shared" si="12"/>
        <v>0</v>
      </c>
      <c r="K71" s="21">
        <f t="shared" si="12"/>
        <v>0</v>
      </c>
      <c r="L71" s="52">
        <f t="shared" si="13"/>
        <v>0</v>
      </c>
    </row>
    <row r="72" spans="2:12" ht="21" customHeight="1" x14ac:dyDescent="0.25">
      <c r="B72" s="23"/>
      <c r="C72" s="23" t="s">
        <v>20</v>
      </c>
      <c r="D72" s="23">
        <f t="shared" ref="D72:K72" si="14">SUM(D62:D71)</f>
        <v>23384000000</v>
      </c>
      <c r="E72" s="23">
        <f t="shared" si="14"/>
        <v>355550797716</v>
      </c>
      <c r="F72" s="23">
        <f t="shared" si="14"/>
        <v>378934797716</v>
      </c>
      <c r="G72" s="23">
        <f t="shared" si="14"/>
        <v>52060212</v>
      </c>
      <c r="H72" s="23">
        <f t="shared" si="14"/>
        <v>2860066462.8400002</v>
      </c>
      <c r="I72" s="23">
        <f t="shared" si="14"/>
        <v>2912126673.8400002</v>
      </c>
      <c r="J72" s="23">
        <f t="shared" si="14"/>
        <v>11378</v>
      </c>
      <c r="K72" s="23">
        <f t="shared" si="14"/>
        <v>2912126674.8400002</v>
      </c>
      <c r="L72" s="53">
        <f t="shared" si="13"/>
        <v>1.0000000003433918</v>
      </c>
    </row>
    <row r="73" spans="2:12" ht="11.25" customHeight="1" x14ac:dyDescent="0.25"/>
    <row r="74" spans="2:12" ht="15" customHeight="1" x14ac:dyDescent="0.25">
      <c r="B74" s="24"/>
      <c r="C74" s="24"/>
      <c r="D74" s="24"/>
      <c r="E74" s="24"/>
      <c r="F74" s="25"/>
      <c r="G74" s="26" t="s">
        <v>1</v>
      </c>
      <c r="H74" s="26"/>
      <c r="I74" s="26"/>
      <c r="J74" s="26"/>
      <c r="K74" s="24"/>
    </row>
    <row r="75" spans="2:12" ht="15" customHeight="1" x14ac:dyDescent="0.25">
      <c r="B75" s="24"/>
      <c r="C75" s="24"/>
      <c r="D75" s="24"/>
      <c r="E75" s="24"/>
      <c r="F75" s="25"/>
      <c r="G75" s="24"/>
      <c r="J75" s="24"/>
      <c r="K75" s="24"/>
    </row>
    <row r="76" spans="2:12" ht="15" customHeight="1" x14ac:dyDescent="0.25">
      <c r="B76" s="24"/>
      <c r="C76" s="24"/>
      <c r="D76" s="24"/>
      <c r="E76" s="24"/>
      <c r="F76" s="25"/>
      <c r="G76" s="24"/>
      <c r="J76" s="24"/>
      <c r="K76" s="24"/>
    </row>
    <row r="77" spans="2:12" ht="15" customHeight="1" x14ac:dyDescent="0.25">
      <c r="B77" s="24"/>
      <c r="C77" s="24"/>
      <c r="D77" s="24"/>
      <c r="E77" s="24"/>
      <c r="F77" s="25"/>
      <c r="G77" s="24"/>
      <c r="J77" s="24"/>
      <c r="K77" s="24"/>
    </row>
    <row r="78" spans="2:12" s="27" customFormat="1" ht="15" customHeight="1" x14ac:dyDescent="0.25">
      <c r="F78" s="31"/>
      <c r="G78" s="28" t="s">
        <v>22</v>
      </c>
      <c r="H78" s="28"/>
      <c r="I78" s="28"/>
      <c r="J78" s="28"/>
      <c r="K78" s="54"/>
      <c r="L78" s="54"/>
    </row>
    <row r="79" spans="2:12" s="27" customFormat="1" ht="15" customHeight="1" x14ac:dyDescent="0.25">
      <c r="F79" s="31"/>
      <c r="G79" s="30" t="s">
        <v>23</v>
      </c>
      <c r="H79" s="30"/>
      <c r="I79" s="30"/>
      <c r="J79" s="30"/>
      <c r="K79" s="55"/>
      <c r="L79" s="24"/>
    </row>
    <row r="81" spans="4:9" x14ac:dyDescent="0.25">
      <c r="D81" s="2">
        <f>D72-'[1]1 KUR Setda_Auto'!D70</f>
        <v>0</v>
      </c>
      <c r="E81" s="2">
        <f>E72-'[1]1 KUR Setda_Auto'!E70</f>
        <v>0</v>
      </c>
      <c r="F81" s="6">
        <f>F72-'[1]1 KUR Setda_Auto'!F70</f>
        <v>0</v>
      </c>
      <c r="G81" s="2">
        <f>G72-'[1]1 KUR Setda_Auto'!G70</f>
        <v>0</v>
      </c>
      <c r="H81" s="2">
        <f>H72-'[1]1 KUR Setda_Auto'!H70</f>
        <v>0</v>
      </c>
      <c r="I81" s="6">
        <f>I72-'[1]1 KUR Setda_Auto'!I70</f>
        <v>0</v>
      </c>
    </row>
  </sheetData>
  <mergeCells count="32">
    <mergeCell ref="G74:J74"/>
    <mergeCell ref="G78:J78"/>
    <mergeCell ref="G79:J79"/>
    <mergeCell ref="B60:B61"/>
    <mergeCell ref="C60:C61"/>
    <mergeCell ref="D60:E60"/>
    <mergeCell ref="G60:H60"/>
    <mergeCell ref="J60:J61"/>
    <mergeCell ref="K60:L60"/>
    <mergeCell ref="G37:J37"/>
    <mergeCell ref="G41:J41"/>
    <mergeCell ref="G42:J42"/>
    <mergeCell ref="B56:L56"/>
    <mergeCell ref="B57:L57"/>
    <mergeCell ref="B58:L58"/>
    <mergeCell ref="B22:B24"/>
    <mergeCell ref="C22:C24"/>
    <mergeCell ref="D22:I22"/>
    <mergeCell ref="J22:J24"/>
    <mergeCell ref="K22:L23"/>
    <mergeCell ref="D23:E23"/>
    <mergeCell ref="G23:H23"/>
    <mergeCell ref="B2:L2"/>
    <mergeCell ref="B3:L3"/>
    <mergeCell ref="B4:L4"/>
    <mergeCell ref="B6:B8"/>
    <mergeCell ref="C6:C8"/>
    <mergeCell ref="D6:I6"/>
    <mergeCell ref="J6:J8"/>
    <mergeCell ref="K6:L7"/>
    <mergeCell ref="D7:E7"/>
    <mergeCell ref="G7:H7"/>
  </mergeCells>
  <pageMargins left="0.25" right="2.5" top="0.5" bottom="0.25" header="0.3" footer="0.3"/>
  <pageSetup paperSize="5" scale="65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J130"/>
  <sheetViews>
    <sheetView view="pageBreakPreview" zoomScaleSheetLayoutView="100" workbookViewId="0">
      <selection activeCell="A99" sqref="A99:XFD99"/>
    </sheetView>
  </sheetViews>
  <sheetFormatPr defaultColWidth="9.140625" defaultRowHeight="15" x14ac:dyDescent="0.25"/>
  <cols>
    <col min="1" max="1" width="2.85546875" style="2" customWidth="1"/>
    <col min="2" max="2" width="5.5703125" style="2" customWidth="1"/>
    <col min="3" max="3" width="32.140625" style="2" customWidth="1"/>
    <col min="4" max="5" width="17.85546875" style="2" customWidth="1"/>
    <col min="6" max="6" width="17.85546875" style="6" customWidth="1"/>
    <col min="7" max="8" width="17.85546875" style="2" customWidth="1"/>
    <col min="9" max="9" width="17.85546875" style="6" customWidth="1"/>
    <col min="10" max="10" width="10.7109375" style="2" customWidth="1"/>
    <col min="11" max="11" width="2" style="2" customWidth="1"/>
    <col min="12" max="12" width="9.140625" style="2"/>
    <col min="13" max="13" width="12.28515625" style="2" bestFit="1" customWidth="1"/>
    <col min="14" max="16384" width="9.140625" style="2"/>
  </cols>
  <sheetData>
    <row r="2" spans="2:10" ht="15.75" x14ac:dyDescent="0.25">
      <c r="B2" s="1" t="s">
        <v>0</v>
      </c>
      <c r="C2" s="1"/>
      <c r="D2" s="1"/>
      <c r="E2" s="1"/>
      <c r="F2" s="1"/>
      <c r="G2" s="1"/>
      <c r="H2" s="1"/>
      <c r="I2" s="1"/>
      <c r="J2" s="1"/>
    </row>
    <row r="3" spans="2:10" ht="15.75" x14ac:dyDescent="0.25">
      <c r="B3" s="1" t="s">
        <v>1</v>
      </c>
      <c r="C3" s="1"/>
      <c r="D3" s="1"/>
      <c r="E3" s="1"/>
      <c r="F3" s="1"/>
      <c r="G3" s="1"/>
      <c r="H3" s="1"/>
      <c r="I3" s="1"/>
      <c r="J3" s="1"/>
    </row>
    <row r="4" spans="2:10" ht="15.75" x14ac:dyDescent="0.25">
      <c r="B4" s="1" t="str">
        <f>'[1]4 KUR Setda_Auto'!B6:E6</f>
        <v xml:space="preserve"> </v>
      </c>
      <c r="C4" s="1"/>
      <c r="D4" s="1"/>
      <c r="E4" s="1"/>
      <c r="F4" s="1"/>
      <c r="G4" s="1"/>
      <c r="H4" s="1"/>
      <c r="I4" s="1"/>
      <c r="J4" s="1"/>
    </row>
    <row r="6" spans="2:10" s="6" customFormat="1" ht="18.75" customHeight="1" x14ac:dyDescent="0.25">
      <c r="B6" s="3" t="s">
        <v>2</v>
      </c>
      <c r="C6" s="3" t="s">
        <v>1</v>
      </c>
      <c r="D6" s="4" t="s">
        <v>3</v>
      </c>
      <c r="E6" s="4"/>
      <c r="F6" s="4"/>
      <c r="G6" s="4"/>
      <c r="H6" s="4"/>
      <c r="I6" s="4"/>
      <c r="J6" s="5" t="s">
        <v>4</v>
      </c>
    </row>
    <row r="7" spans="2:10" s="6" customFormat="1" ht="18.75" customHeight="1" x14ac:dyDescent="0.25">
      <c r="B7" s="7"/>
      <c r="C7" s="7"/>
      <c r="D7" s="4" t="s">
        <v>5</v>
      </c>
      <c r="E7" s="4"/>
      <c r="F7" s="8" t="s">
        <v>6</v>
      </c>
      <c r="G7" s="4" t="s">
        <v>7</v>
      </c>
      <c r="H7" s="4"/>
      <c r="I7" s="8" t="s">
        <v>6</v>
      </c>
      <c r="J7" s="9"/>
    </row>
    <row r="8" spans="2:10" s="6" customFormat="1" ht="18.75" customHeight="1" x14ac:dyDescent="0.25">
      <c r="B8" s="10"/>
      <c r="C8" s="10"/>
      <c r="D8" s="11" t="s">
        <v>8</v>
      </c>
      <c r="E8" s="11" t="s">
        <v>9</v>
      </c>
      <c r="F8" s="11" t="s">
        <v>10</v>
      </c>
      <c r="G8" s="11" t="s">
        <v>8</v>
      </c>
      <c r="H8" s="11" t="s">
        <v>9</v>
      </c>
      <c r="I8" s="11" t="s">
        <v>11</v>
      </c>
      <c r="J8" s="12"/>
    </row>
    <row r="9" spans="2:10" ht="15.75" hidden="1" customHeight="1" x14ac:dyDescent="0.25">
      <c r="B9" s="13">
        <v>1</v>
      </c>
      <c r="C9" s="14" t="s">
        <v>12</v>
      </c>
      <c r="D9" s="13">
        <v>0</v>
      </c>
      <c r="E9" s="13">
        <v>0</v>
      </c>
      <c r="F9" s="15">
        <f>+D9+E9</f>
        <v>0</v>
      </c>
      <c r="G9" s="13">
        <v>0</v>
      </c>
      <c r="H9" s="13">
        <v>0</v>
      </c>
      <c r="I9" s="15">
        <f>+G9+H9</f>
        <v>0</v>
      </c>
      <c r="J9" s="13">
        <v>0</v>
      </c>
    </row>
    <row r="10" spans="2:10" ht="16.5" customHeight="1" x14ac:dyDescent="0.25">
      <c r="B10" s="16">
        <v>1</v>
      </c>
      <c r="C10" s="17" t="s">
        <v>13</v>
      </c>
      <c r="D10" s="16">
        <f>'[1]5 KUR Mikro_Semi Auto'!D59</f>
        <v>125000000</v>
      </c>
      <c r="E10" s="16">
        <f>'[1]5 KUR Mikro_Semi Auto'!E59</f>
        <v>28071750000</v>
      </c>
      <c r="F10" s="18">
        <f t="shared" ref="F10:F16" si="0">SUM(D10:E10)</f>
        <v>28196750000</v>
      </c>
      <c r="G10" s="16">
        <f>'[1]5 KUR Mikro_Semi Auto'!G59</f>
        <v>0</v>
      </c>
      <c r="H10" s="16">
        <f>'[1]5 KUR Mikro_Semi Auto'!H59</f>
        <v>400303337.09000003</v>
      </c>
      <c r="I10" s="18">
        <f t="shared" ref="I10:I16" si="1">SUM(G10:H10)</f>
        <v>400303337.09000003</v>
      </c>
      <c r="J10" s="16">
        <f>'[1]5 KUR Mikro_Semi Auto'!J59</f>
        <v>1999</v>
      </c>
    </row>
    <row r="11" spans="2:10" ht="16.5" customHeight="1" x14ac:dyDescent="0.25">
      <c r="B11" s="19">
        <f t="shared" ref="B11:B16" si="2">+B10+1</f>
        <v>2</v>
      </c>
      <c r="C11" s="20" t="s">
        <v>14</v>
      </c>
      <c r="D11" s="16">
        <f>'[1]5 KUR Mikro_Semi Auto'!D99</f>
        <v>0</v>
      </c>
      <c r="E11" s="16">
        <f>'[1]5 KUR Mikro_Semi Auto'!E99</f>
        <v>10610000000</v>
      </c>
      <c r="F11" s="18">
        <f t="shared" si="0"/>
        <v>10610000000</v>
      </c>
      <c r="G11" s="16">
        <f>'[1]5 KUR Mikro_Semi Auto'!G99</f>
        <v>0</v>
      </c>
      <c r="H11" s="16">
        <f>'[1]5 KUR Mikro_Semi Auto'!H99</f>
        <v>39225675.509999998</v>
      </c>
      <c r="I11" s="18">
        <f t="shared" si="1"/>
        <v>39225675.509999998</v>
      </c>
      <c r="J11" s="16">
        <f>'[1]5 KUR Mikro_Semi Auto'!J99</f>
        <v>630</v>
      </c>
    </row>
    <row r="12" spans="2:10" ht="16.5" customHeight="1" x14ac:dyDescent="0.25">
      <c r="B12" s="19">
        <f t="shared" si="2"/>
        <v>3</v>
      </c>
      <c r="C12" s="20" t="s">
        <v>15</v>
      </c>
      <c r="D12" s="16">
        <f>'[1]5 KUR Mikro_Semi Auto'!D139</f>
        <v>0</v>
      </c>
      <c r="E12" s="16">
        <f>'[1]5 KUR Mikro_Semi Auto'!E139</f>
        <v>29060500000</v>
      </c>
      <c r="F12" s="18">
        <f t="shared" si="0"/>
        <v>29060500000</v>
      </c>
      <c r="G12" s="16">
        <f>'[1]5 KUR Mikro_Semi Auto'!G139</f>
        <v>0</v>
      </c>
      <c r="H12" s="16">
        <f>'[1]5 KUR Mikro_Semi Auto'!H139</f>
        <v>420265152.92999995</v>
      </c>
      <c r="I12" s="18">
        <f t="shared" si="1"/>
        <v>420265152.92999995</v>
      </c>
      <c r="J12" s="16">
        <f>'[1]5 KUR Mikro_Semi Auto'!J139</f>
        <v>1620</v>
      </c>
    </row>
    <row r="13" spans="2:10" ht="16.5" customHeight="1" x14ac:dyDescent="0.25">
      <c r="B13" s="19">
        <f t="shared" si="2"/>
        <v>4</v>
      </c>
      <c r="C13" s="20" t="s">
        <v>16</v>
      </c>
      <c r="D13" s="16">
        <f>'[1]5 KUR Mikro_Semi Auto'!D219</f>
        <v>0</v>
      </c>
      <c r="E13" s="16">
        <f>'[1]5 KUR Mikro_Semi Auto'!E219</f>
        <v>966100000</v>
      </c>
      <c r="F13" s="18">
        <f t="shared" si="0"/>
        <v>966100000</v>
      </c>
      <c r="G13" s="16">
        <f>'[1]5 KUR Mikro_Semi Auto'!G219</f>
        <v>0</v>
      </c>
      <c r="H13" s="16">
        <f>'[1]5 KUR Mikro_Semi Auto'!H219</f>
        <v>0</v>
      </c>
      <c r="I13" s="18">
        <f t="shared" si="1"/>
        <v>0</v>
      </c>
      <c r="J13" s="16">
        <f>'[1]5 KUR Mikro_Semi Auto'!J219</f>
        <v>55</v>
      </c>
    </row>
    <row r="14" spans="2:10" ht="16.5" customHeight="1" x14ac:dyDescent="0.25">
      <c r="B14" s="19">
        <f t="shared" si="2"/>
        <v>5</v>
      </c>
      <c r="C14" s="20" t="s">
        <v>17</v>
      </c>
      <c r="D14" s="16">
        <f>'[1]5 KUR Mikro_Semi Auto'!D179</f>
        <v>95000000</v>
      </c>
      <c r="E14" s="16">
        <f>'[1]5 KUR Mikro_Semi Auto'!E179</f>
        <v>32369339000</v>
      </c>
      <c r="F14" s="18">
        <f t="shared" si="0"/>
        <v>32464339000</v>
      </c>
      <c r="G14" s="16">
        <f>'[1]5 KUR Mikro_Semi Auto'!G179</f>
        <v>0</v>
      </c>
      <c r="H14" s="16">
        <f>'[1]5 KUR Mikro_Semi Auto'!H179</f>
        <v>112193138.10000001</v>
      </c>
      <c r="I14" s="18">
        <f t="shared" si="1"/>
        <v>112193138.10000001</v>
      </c>
      <c r="J14" s="16">
        <f>'[1]5 KUR Mikro_Semi Auto'!J179</f>
        <v>1710</v>
      </c>
    </row>
    <row r="15" spans="2:10" ht="16.5" customHeight="1" x14ac:dyDescent="0.25">
      <c r="B15" s="19">
        <f t="shared" si="2"/>
        <v>6</v>
      </c>
      <c r="C15" s="20" t="s">
        <v>18</v>
      </c>
      <c r="D15" s="16">
        <f>'[1]5 KUR Mikro_Semi Auto'!D259</f>
        <v>0</v>
      </c>
      <c r="E15" s="16">
        <f>'[1]5 KUR Mikro_Semi Auto'!E259</f>
        <v>27576000000</v>
      </c>
      <c r="F15" s="18">
        <f t="shared" si="0"/>
        <v>27576000000</v>
      </c>
      <c r="G15" s="16">
        <f>'[1]5 KUR Mikro_Semi Auto'!G259</f>
        <v>0</v>
      </c>
      <c r="H15" s="16">
        <f>'[1]5 KUR Mikro_Semi Auto'!H259</f>
        <v>145014065.22999999</v>
      </c>
      <c r="I15" s="18">
        <f t="shared" si="1"/>
        <v>145014065.22999999</v>
      </c>
      <c r="J15" s="16">
        <f>'[1]5 KUR Mikro_Semi Auto'!J259</f>
        <v>1257</v>
      </c>
    </row>
    <row r="16" spans="2:10" ht="16.5" customHeight="1" x14ac:dyDescent="0.25">
      <c r="B16" s="21">
        <f t="shared" si="2"/>
        <v>7</v>
      </c>
      <c r="C16" s="22" t="s">
        <v>19</v>
      </c>
      <c r="D16" s="16">
        <f>'[1]5 KUR Mikro_Semi Auto'!D299</f>
        <v>0</v>
      </c>
      <c r="E16" s="16">
        <f>'[1]5 KUR Mikro_Semi Auto'!E299</f>
        <v>15493017500</v>
      </c>
      <c r="F16" s="18">
        <f t="shared" si="0"/>
        <v>15493017500</v>
      </c>
      <c r="G16" s="16">
        <f>'[1]5 KUR Mikro_Semi Auto'!G299</f>
        <v>0</v>
      </c>
      <c r="H16" s="16">
        <f>'[1]5 KUR Mikro_Semi Auto'!H299</f>
        <v>0</v>
      </c>
      <c r="I16" s="18">
        <f t="shared" si="1"/>
        <v>0</v>
      </c>
      <c r="J16" s="16">
        <f>'[1]5 KUR Mikro_Semi Auto'!J299</f>
        <v>625</v>
      </c>
    </row>
    <row r="17" spans="2:10" ht="18.75" customHeight="1" x14ac:dyDescent="0.25">
      <c r="B17" s="23"/>
      <c r="C17" s="23" t="s">
        <v>20</v>
      </c>
      <c r="D17" s="23">
        <f t="shared" ref="D17:J17" si="3">SUM(D9:D16)</f>
        <v>220000000</v>
      </c>
      <c r="E17" s="23">
        <f t="shared" si="3"/>
        <v>144146706500</v>
      </c>
      <c r="F17" s="23">
        <f t="shared" si="3"/>
        <v>144366706500</v>
      </c>
      <c r="G17" s="23">
        <f t="shared" si="3"/>
        <v>0</v>
      </c>
      <c r="H17" s="23">
        <f t="shared" si="3"/>
        <v>1117001368.8599999</v>
      </c>
      <c r="I17" s="23">
        <f t="shared" si="3"/>
        <v>1117001368.8599999</v>
      </c>
      <c r="J17" s="23">
        <f t="shared" si="3"/>
        <v>7896</v>
      </c>
    </row>
    <row r="20" spans="2:10" s="6" customFormat="1" ht="18.75" customHeight="1" x14ac:dyDescent="0.25">
      <c r="B20" s="3" t="s">
        <v>2</v>
      </c>
      <c r="C20" s="3" t="s">
        <v>1</v>
      </c>
      <c r="D20" s="4" t="s">
        <v>21</v>
      </c>
      <c r="E20" s="4"/>
      <c r="F20" s="4"/>
      <c r="G20" s="4"/>
      <c r="H20" s="4"/>
      <c r="I20" s="4"/>
      <c r="J20" s="5" t="s">
        <v>4</v>
      </c>
    </row>
    <row r="21" spans="2:10" s="6" customFormat="1" ht="18.75" customHeight="1" x14ac:dyDescent="0.25">
      <c r="B21" s="7"/>
      <c r="C21" s="7"/>
      <c r="D21" s="4" t="s">
        <v>5</v>
      </c>
      <c r="E21" s="4"/>
      <c r="F21" s="8" t="s">
        <v>6</v>
      </c>
      <c r="G21" s="4" t="s">
        <v>7</v>
      </c>
      <c r="H21" s="4"/>
      <c r="I21" s="8" t="s">
        <v>6</v>
      </c>
      <c r="J21" s="9"/>
    </row>
    <row r="22" spans="2:10" s="6" customFormat="1" ht="18.75" customHeight="1" x14ac:dyDescent="0.25">
      <c r="B22" s="10"/>
      <c r="C22" s="10"/>
      <c r="D22" s="11" t="s">
        <v>8</v>
      </c>
      <c r="E22" s="11" t="s">
        <v>9</v>
      </c>
      <c r="F22" s="11" t="s">
        <v>10</v>
      </c>
      <c r="G22" s="11" t="s">
        <v>8</v>
      </c>
      <c r="H22" s="11" t="s">
        <v>9</v>
      </c>
      <c r="I22" s="11" t="s">
        <v>11</v>
      </c>
      <c r="J22" s="12"/>
    </row>
    <row r="23" spans="2:10" ht="15.75" hidden="1" customHeight="1" x14ac:dyDescent="0.25">
      <c r="B23" s="13">
        <v>1</v>
      </c>
      <c r="C23" s="14" t="s">
        <v>12</v>
      </c>
      <c r="D23" s="13">
        <v>0</v>
      </c>
      <c r="E23" s="13">
        <v>0</v>
      </c>
      <c r="F23" s="15">
        <f>+D23+E23</f>
        <v>0</v>
      </c>
      <c r="G23" s="13">
        <v>0</v>
      </c>
      <c r="H23" s="13">
        <v>0</v>
      </c>
      <c r="I23" s="15">
        <f>+G23+H23</f>
        <v>0</v>
      </c>
      <c r="J23" s="13">
        <v>0</v>
      </c>
    </row>
    <row r="24" spans="2:10" ht="16.5" customHeight="1" x14ac:dyDescent="0.25">
      <c r="B24" s="16">
        <v>1</v>
      </c>
      <c r="C24" s="17" t="s">
        <v>13</v>
      </c>
      <c r="D24" s="16">
        <f>'[1]6 KUR Ritel_Semi Auto'!D59</f>
        <v>5120000000</v>
      </c>
      <c r="E24" s="16">
        <f>'[1]6 KUR Ritel_Semi Auto'!E59</f>
        <v>44533000000</v>
      </c>
      <c r="F24" s="18">
        <f t="shared" ref="F24:F30" si="4">SUM(D24:E24)</f>
        <v>49653000000</v>
      </c>
      <c r="G24" s="16">
        <f>'[1]6 KUR Ritel_Semi Auto'!G59</f>
        <v>0</v>
      </c>
      <c r="H24" s="16">
        <f>'[1]6 KUR Ritel_Semi Auto'!H59</f>
        <v>60796356.549999997</v>
      </c>
      <c r="I24" s="18">
        <f t="shared" ref="I24:I30" si="5">SUM(G24:H24)</f>
        <v>60796356.549999997</v>
      </c>
      <c r="J24" s="16">
        <f>'[1]6 KUR Ritel_Semi Auto'!J59</f>
        <v>481</v>
      </c>
    </row>
    <row r="25" spans="2:10" ht="16.5" customHeight="1" x14ac:dyDescent="0.25">
      <c r="B25" s="19">
        <f t="shared" ref="B25:B30" si="6">+B24+1</f>
        <v>2</v>
      </c>
      <c r="C25" s="20" t="s">
        <v>14</v>
      </c>
      <c r="D25" s="16">
        <f>'[1]6 KUR Ritel_Semi Auto'!D99</f>
        <v>400000000</v>
      </c>
      <c r="E25" s="16">
        <f>'[1]6 KUR Ritel_Semi Auto'!E99</f>
        <v>12648600000</v>
      </c>
      <c r="F25" s="18">
        <f t="shared" si="4"/>
        <v>13048600000</v>
      </c>
      <c r="G25" s="16">
        <f>'[1]6 KUR Ritel_Semi Auto'!G99</f>
        <v>0</v>
      </c>
      <c r="H25" s="16">
        <f>'[1]6 KUR Ritel_Semi Auto'!H99</f>
        <v>293744110.29000002</v>
      </c>
      <c r="I25" s="18">
        <f t="shared" si="5"/>
        <v>293744110.29000002</v>
      </c>
      <c r="J25" s="16">
        <f>'[1]6 KUR Ritel_Semi Auto'!J99</f>
        <v>217</v>
      </c>
    </row>
    <row r="26" spans="2:10" ht="16.5" customHeight="1" x14ac:dyDescent="0.25">
      <c r="B26" s="19">
        <f t="shared" si="6"/>
        <v>3</v>
      </c>
      <c r="C26" s="20" t="s">
        <v>15</v>
      </c>
      <c r="D26" s="16">
        <f>'[1]6 KUR Ritel_Semi Auto'!D138</f>
        <v>1225000000</v>
      </c>
      <c r="E26" s="16">
        <f>'[1]6 KUR Ritel_Semi Auto'!E138</f>
        <v>26667008716</v>
      </c>
      <c r="F26" s="18">
        <f t="shared" si="4"/>
        <v>27892008716</v>
      </c>
      <c r="G26" s="16">
        <f>'[1]6 KUR Ritel_Semi Auto'!G138</f>
        <v>0</v>
      </c>
      <c r="H26" s="16">
        <f>'[1]6 KUR Ritel_Semi Auto'!H138</f>
        <v>607813138.33000004</v>
      </c>
      <c r="I26" s="18">
        <f t="shared" si="5"/>
        <v>607813138.33000004</v>
      </c>
      <c r="J26" s="16">
        <f>'[1]6 KUR Ritel_Semi Auto'!J138</f>
        <v>571</v>
      </c>
    </row>
    <row r="27" spans="2:10" ht="16.5" customHeight="1" x14ac:dyDescent="0.25">
      <c r="B27" s="19">
        <f t="shared" si="6"/>
        <v>4</v>
      </c>
      <c r="C27" s="20" t="s">
        <v>16</v>
      </c>
      <c r="D27" s="16">
        <f>'[1]6 KUR Ritel_Semi Auto'!D218</f>
        <v>1216000000</v>
      </c>
      <c r="E27" s="16">
        <f>'[1]6 KUR Ritel_Semi Auto'!E218</f>
        <v>20503500000</v>
      </c>
      <c r="F27" s="18">
        <f t="shared" si="4"/>
        <v>21719500000</v>
      </c>
      <c r="G27" s="16">
        <f>'[1]6 KUR Ritel_Semi Auto'!G218</f>
        <v>0</v>
      </c>
      <c r="H27" s="16">
        <f>'[1]6 KUR Ritel_Semi Auto'!H218</f>
        <v>0</v>
      </c>
      <c r="I27" s="18">
        <f t="shared" si="5"/>
        <v>0</v>
      </c>
      <c r="J27" s="16">
        <f>'[1]6 KUR Ritel_Semi Auto'!J218</f>
        <v>255</v>
      </c>
    </row>
    <row r="28" spans="2:10" ht="16.5" customHeight="1" x14ac:dyDescent="0.25">
      <c r="B28" s="19">
        <f t="shared" si="6"/>
        <v>5</v>
      </c>
      <c r="C28" s="20" t="s">
        <v>17</v>
      </c>
      <c r="D28" s="16">
        <f>'[1]6 KUR Ritel_Semi Auto'!D178</f>
        <v>10365000000</v>
      </c>
      <c r="E28" s="16">
        <f>'[1]6 KUR Ritel_Semi Auto'!E178</f>
        <v>51872960000</v>
      </c>
      <c r="F28" s="18">
        <f t="shared" si="4"/>
        <v>62237960000</v>
      </c>
      <c r="G28" s="16">
        <f>'[1]6 KUR Ritel_Semi Auto'!G178</f>
        <v>0</v>
      </c>
      <c r="H28" s="16">
        <f>'[1]6 KUR Ritel_Semi Auto'!H178</f>
        <v>133658560.23999999</v>
      </c>
      <c r="I28" s="18">
        <f t="shared" si="5"/>
        <v>133658560.23999999</v>
      </c>
      <c r="J28" s="16">
        <f>'[1]6 KUR Ritel_Semi Auto'!J178</f>
        <v>533</v>
      </c>
    </row>
    <row r="29" spans="2:10" ht="16.5" customHeight="1" x14ac:dyDescent="0.25">
      <c r="B29" s="19">
        <f t="shared" si="6"/>
        <v>6</v>
      </c>
      <c r="C29" s="20" t="s">
        <v>18</v>
      </c>
      <c r="D29" s="16">
        <f>'[1]6 KUR Ritel_Semi Auto'!D258</f>
        <v>2277000000</v>
      </c>
      <c r="E29" s="16">
        <f>'[1]6 KUR Ritel_Semi Auto'!E258</f>
        <v>8280000000</v>
      </c>
      <c r="F29" s="18">
        <f t="shared" si="4"/>
        <v>10557000000</v>
      </c>
      <c r="G29" s="16">
        <f>'[1]6 KUR Ritel_Semi Auto'!G258</f>
        <v>32736812</v>
      </c>
      <c r="H29" s="16">
        <f>'[1]6 KUR Ritel_Semi Auto'!H258</f>
        <v>28523161.27</v>
      </c>
      <c r="I29" s="18">
        <f t="shared" si="5"/>
        <v>61259973.269999996</v>
      </c>
      <c r="J29" s="16">
        <f>'[1]6 KUR Ritel_Semi Auto'!J258</f>
        <v>189</v>
      </c>
    </row>
    <row r="30" spans="2:10" ht="16.5" customHeight="1" x14ac:dyDescent="0.25">
      <c r="B30" s="21">
        <f t="shared" si="6"/>
        <v>7</v>
      </c>
      <c r="C30" s="22" t="s">
        <v>19</v>
      </c>
      <c r="D30" s="16">
        <f>'[1]6 KUR Ritel_Semi Auto'!D298</f>
        <v>2561000000</v>
      </c>
      <c r="E30" s="16">
        <f>'[1]6 KUR Ritel_Semi Auto'!E298</f>
        <v>46899022500</v>
      </c>
      <c r="F30" s="18">
        <f t="shared" si="4"/>
        <v>49460022500</v>
      </c>
      <c r="G30" s="16">
        <f>'[1]6 KUR Ritel_Semi Auto'!G298</f>
        <v>19323400</v>
      </c>
      <c r="H30" s="16">
        <f>'[1]6 KUR Ritel_Semi Auto'!H298</f>
        <v>618529767.30000007</v>
      </c>
      <c r="I30" s="18">
        <f t="shared" si="5"/>
        <v>637853167.30000007</v>
      </c>
      <c r="J30" s="16">
        <f>'[1]6 KUR Ritel_Semi Auto'!J298</f>
        <v>1236</v>
      </c>
    </row>
    <row r="31" spans="2:10" ht="18.75" customHeight="1" x14ac:dyDescent="0.25">
      <c r="B31" s="23"/>
      <c r="C31" s="23" t="s">
        <v>20</v>
      </c>
      <c r="D31" s="23">
        <f t="shared" ref="D31:J31" si="7">SUM(D23:D30)</f>
        <v>23164000000</v>
      </c>
      <c r="E31" s="23">
        <f t="shared" si="7"/>
        <v>211404091216</v>
      </c>
      <c r="F31" s="23">
        <f t="shared" si="7"/>
        <v>234568091216</v>
      </c>
      <c r="G31" s="23">
        <f t="shared" si="7"/>
        <v>52060212</v>
      </c>
      <c r="H31" s="23">
        <f t="shared" si="7"/>
        <v>1743065093.98</v>
      </c>
      <c r="I31" s="23">
        <f t="shared" si="7"/>
        <v>1795125305.98</v>
      </c>
      <c r="J31" s="23">
        <f t="shared" si="7"/>
        <v>3482</v>
      </c>
    </row>
    <row r="32" spans="2:10" x14ac:dyDescent="0.25">
      <c r="B32" s="24"/>
      <c r="C32" s="24"/>
      <c r="D32" s="24"/>
      <c r="E32" s="24"/>
      <c r="F32" s="25"/>
      <c r="G32" s="24"/>
      <c r="H32" s="24"/>
      <c r="I32" s="25"/>
      <c r="J32" s="24"/>
    </row>
    <row r="33" spans="2:10" x14ac:dyDescent="0.25">
      <c r="B33" s="24"/>
      <c r="C33" s="24"/>
      <c r="D33" s="24"/>
      <c r="E33" s="24"/>
      <c r="F33" s="26" t="s">
        <v>1</v>
      </c>
      <c r="G33" s="26"/>
      <c r="H33" s="26"/>
      <c r="I33" s="26"/>
      <c r="J33" s="25"/>
    </row>
    <row r="34" spans="2:10" x14ac:dyDescent="0.25">
      <c r="B34" s="24"/>
      <c r="C34" s="24"/>
      <c r="D34" s="24"/>
      <c r="E34" s="24"/>
      <c r="F34" s="25"/>
      <c r="I34" s="25"/>
      <c r="J34" s="24"/>
    </row>
    <row r="35" spans="2:10" x14ac:dyDescent="0.25">
      <c r="B35" s="24"/>
      <c r="C35" s="24"/>
      <c r="D35" s="24"/>
      <c r="E35" s="24"/>
      <c r="F35" s="25"/>
      <c r="I35" s="25"/>
      <c r="J35" s="24"/>
    </row>
    <row r="36" spans="2:10" x14ac:dyDescent="0.25">
      <c r="B36" s="24"/>
      <c r="C36" s="24"/>
      <c r="D36" s="24"/>
      <c r="E36" s="24"/>
      <c r="F36" s="25"/>
      <c r="I36" s="25"/>
      <c r="J36" s="24"/>
    </row>
    <row r="37" spans="2:10" s="27" customFormat="1" ht="15.75" x14ac:dyDescent="0.25">
      <c r="F37" s="28" t="s">
        <v>22</v>
      </c>
      <c r="G37" s="28"/>
      <c r="H37" s="28"/>
      <c r="I37" s="28"/>
      <c r="J37" s="29"/>
    </row>
    <row r="38" spans="2:10" s="27" customFormat="1" x14ac:dyDescent="0.25">
      <c r="F38" s="30" t="s">
        <v>23</v>
      </c>
      <c r="G38" s="30"/>
      <c r="H38" s="30"/>
      <c r="I38" s="30"/>
      <c r="J38" s="24"/>
    </row>
    <row r="39" spans="2:10" s="27" customFormat="1" x14ac:dyDescent="0.25">
      <c r="F39" s="31"/>
      <c r="H39" s="32"/>
      <c r="I39" s="33"/>
      <c r="J39" s="32"/>
    </row>
    <row r="40" spans="2:10" s="27" customFormat="1" x14ac:dyDescent="0.25">
      <c r="F40" s="31"/>
      <c r="H40" s="32"/>
      <c r="I40" s="33"/>
      <c r="J40" s="32"/>
    </row>
    <row r="41" spans="2:10" s="27" customFormat="1" x14ac:dyDescent="0.25">
      <c r="F41" s="31"/>
      <c r="H41" s="32"/>
      <c r="I41" s="33"/>
      <c r="J41" s="32"/>
    </row>
    <row r="42" spans="2:10" s="27" customFormat="1" x14ac:dyDescent="0.25">
      <c r="F42" s="31"/>
      <c r="H42" s="32"/>
      <c r="I42" s="33"/>
      <c r="J42" s="32"/>
    </row>
    <row r="43" spans="2:10" s="27" customFormat="1" x14ac:dyDescent="0.25">
      <c r="F43" s="31"/>
      <c r="H43" s="32"/>
      <c r="I43" s="33"/>
      <c r="J43" s="32"/>
    </row>
    <row r="44" spans="2:10" s="27" customFormat="1" x14ac:dyDescent="0.25">
      <c r="F44" s="31"/>
      <c r="H44" s="32"/>
      <c r="I44" s="33"/>
      <c r="J44" s="32"/>
    </row>
    <row r="45" spans="2:10" s="27" customFormat="1" x14ac:dyDescent="0.25">
      <c r="F45" s="31"/>
      <c r="H45" s="32"/>
      <c r="I45" s="33"/>
      <c r="J45" s="32"/>
    </row>
    <row r="46" spans="2:10" s="27" customFormat="1" x14ac:dyDescent="0.25">
      <c r="F46" s="31"/>
      <c r="H46" s="32"/>
      <c r="I46" s="33"/>
      <c r="J46" s="32"/>
    </row>
    <row r="47" spans="2:10" s="27" customFormat="1" x14ac:dyDescent="0.25">
      <c r="F47" s="31"/>
      <c r="H47" s="32"/>
      <c r="I47" s="33"/>
      <c r="J47" s="32"/>
    </row>
    <row r="48" spans="2:10" s="27" customFormat="1" x14ac:dyDescent="0.25">
      <c r="F48" s="31"/>
      <c r="H48" s="32"/>
      <c r="I48" s="33"/>
      <c r="J48" s="32"/>
    </row>
    <row r="49" spans="2:10" s="27" customFormat="1" x14ac:dyDescent="0.25">
      <c r="F49" s="31"/>
      <c r="H49" s="32"/>
      <c r="I49" s="33"/>
      <c r="J49" s="32"/>
    </row>
    <row r="50" spans="2:10" s="27" customFormat="1" x14ac:dyDescent="0.25">
      <c r="F50" s="31"/>
      <c r="H50" s="32"/>
      <c r="I50" s="33"/>
      <c r="J50" s="32"/>
    </row>
    <row r="51" spans="2:10" s="27" customFormat="1" x14ac:dyDescent="0.25">
      <c r="F51" s="31"/>
      <c r="H51" s="32"/>
      <c r="I51" s="33"/>
      <c r="J51" s="32"/>
    </row>
    <row r="52" spans="2:10" s="27" customFormat="1" x14ac:dyDescent="0.25">
      <c r="F52" s="31"/>
      <c r="H52" s="32"/>
      <c r="I52" s="33"/>
      <c r="J52" s="32"/>
    </row>
    <row r="53" spans="2:10" s="27" customFormat="1" x14ac:dyDescent="0.25">
      <c r="F53" s="31"/>
      <c r="H53" s="32"/>
      <c r="I53" s="33"/>
      <c r="J53" s="32"/>
    </row>
    <row r="54" spans="2:10" s="27" customFormat="1" x14ac:dyDescent="0.25">
      <c r="F54" s="31"/>
      <c r="H54" s="32"/>
      <c r="I54" s="33"/>
      <c r="J54" s="32"/>
    </row>
    <row r="56" spans="2:10" ht="15.75" x14ac:dyDescent="0.25">
      <c r="B56" s="1" t="s">
        <v>0</v>
      </c>
      <c r="C56" s="1"/>
      <c r="D56" s="1"/>
      <c r="E56" s="1"/>
      <c r="F56" s="1"/>
      <c r="G56" s="1"/>
      <c r="H56" s="1"/>
      <c r="I56" s="1"/>
      <c r="J56" s="1"/>
    </row>
    <row r="57" spans="2:10" ht="15.75" x14ac:dyDescent="0.25">
      <c r="B57" s="1" t="s">
        <v>1</v>
      </c>
      <c r="C57" s="1"/>
      <c r="D57" s="1"/>
      <c r="E57" s="1"/>
      <c r="F57" s="1"/>
      <c r="G57" s="1"/>
      <c r="H57" s="1"/>
      <c r="I57" s="1"/>
      <c r="J57" s="1"/>
    </row>
    <row r="58" spans="2:10" ht="15.75" x14ac:dyDescent="0.25">
      <c r="B58" s="1" t="str">
        <f>B4</f>
        <v xml:space="preserve"> </v>
      </c>
      <c r="C58" s="1"/>
      <c r="D58" s="1"/>
      <c r="E58" s="1"/>
      <c r="F58" s="1"/>
      <c r="G58" s="1"/>
      <c r="H58" s="1"/>
      <c r="I58" s="1"/>
      <c r="J58" s="1"/>
    </row>
    <row r="60" spans="2:10" s="6" customFormat="1" ht="18.75" customHeight="1" x14ac:dyDescent="0.25">
      <c r="B60" s="3" t="s">
        <v>2</v>
      </c>
      <c r="C60" s="3" t="s">
        <v>1</v>
      </c>
      <c r="D60" s="4" t="s">
        <v>5</v>
      </c>
      <c r="E60" s="4"/>
      <c r="F60" s="8" t="s">
        <v>6</v>
      </c>
      <c r="G60" s="4" t="s">
        <v>7</v>
      </c>
      <c r="H60" s="4"/>
      <c r="I60" s="8" t="s">
        <v>6</v>
      </c>
      <c r="J60" s="5" t="s">
        <v>4</v>
      </c>
    </row>
    <row r="61" spans="2:10" s="6" customFormat="1" ht="18.75" customHeight="1" x14ac:dyDescent="0.25">
      <c r="B61" s="10"/>
      <c r="C61" s="10"/>
      <c r="D61" s="11" t="s">
        <v>8</v>
      </c>
      <c r="E61" s="11" t="s">
        <v>9</v>
      </c>
      <c r="F61" s="11" t="s">
        <v>10</v>
      </c>
      <c r="G61" s="11" t="s">
        <v>8</v>
      </c>
      <c r="H61" s="11" t="s">
        <v>9</v>
      </c>
      <c r="I61" s="11" t="s">
        <v>11</v>
      </c>
      <c r="J61" s="12"/>
    </row>
    <row r="62" spans="2:10" ht="15.75" hidden="1" customHeight="1" x14ac:dyDescent="0.25">
      <c r="B62" s="13">
        <v>1</v>
      </c>
      <c r="C62" s="14" t="s">
        <v>12</v>
      </c>
      <c r="D62" s="13">
        <f t="shared" ref="D62:E69" si="8">+D9+D23</f>
        <v>0</v>
      </c>
      <c r="E62" s="13">
        <f t="shared" si="8"/>
        <v>0</v>
      </c>
      <c r="F62" s="15">
        <f t="shared" ref="F62:F69" si="9">+D62+E62</f>
        <v>0</v>
      </c>
      <c r="G62" s="13">
        <f t="shared" ref="G62:H69" si="10">+G9+G23</f>
        <v>0</v>
      </c>
      <c r="H62" s="13">
        <f t="shared" si="10"/>
        <v>0</v>
      </c>
      <c r="I62" s="15">
        <f t="shared" ref="I62:I69" si="11">+G62+H62</f>
        <v>0</v>
      </c>
      <c r="J62" s="13">
        <f t="shared" ref="J62:J69" si="12">+J9+J23</f>
        <v>0</v>
      </c>
    </row>
    <row r="63" spans="2:10" ht="17.25" customHeight="1" x14ac:dyDescent="0.25">
      <c r="B63" s="16">
        <v>1</v>
      </c>
      <c r="C63" s="17" t="s">
        <v>13</v>
      </c>
      <c r="D63" s="16">
        <f t="shared" si="8"/>
        <v>5245000000</v>
      </c>
      <c r="E63" s="16">
        <f t="shared" si="8"/>
        <v>72604750000</v>
      </c>
      <c r="F63" s="18">
        <f t="shared" si="9"/>
        <v>77849750000</v>
      </c>
      <c r="G63" s="16">
        <f t="shared" si="10"/>
        <v>0</v>
      </c>
      <c r="H63" s="16">
        <f t="shared" si="10"/>
        <v>461099693.64000005</v>
      </c>
      <c r="I63" s="18">
        <f>+G63+H63-1</f>
        <v>461099692.64000005</v>
      </c>
      <c r="J63" s="16">
        <f t="shared" si="12"/>
        <v>2480</v>
      </c>
    </row>
    <row r="64" spans="2:10" ht="17.25" customHeight="1" x14ac:dyDescent="0.25">
      <c r="B64" s="19">
        <f t="shared" ref="B64:B69" si="13">+B63+1</f>
        <v>2</v>
      </c>
      <c r="C64" s="20" t="s">
        <v>14</v>
      </c>
      <c r="D64" s="19">
        <f t="shared" si="8"/>
        <v>400000000</v>
      </c>
      <c r="E64" s="19">
        <f t="shared" si="8"/>
        <v>23258600000</v>
      </c>
      <c r="F64" s="34">
        <f t="shared" si="9"/>
        <v>23658600000</v>
      </c>
      <c r="G64" s="19">
        <f t="shared" si="10"/>
        <v>0</v>
      </c>
      <c r="H64" s="19">
        <f t="shared" si="10"/>
        <v>332969785.80000001</v>
      </c>
      <c r="I64" s="34">
        <f t="shared" si="11"/>
        <v>332969785.80000001</v>
      </c>
      <c r="J64" s="19">
        <f t="shared" si="12"/>
        <v>847</v>
      </c>
    </row>
    <row r="65" spans="2:10" ht="17.25" customHeight="1" x14ac:dyDescent="0.25">
      <c r="B65" s="19">
        <f t="shared" si="13"/>
        <v>3</v>
      </c>
      <c r="C65" s="20" t="s">
        <v>15</v>
      </c>
      <c r="D65" s="19">
        <f t="shared" si="8"/>
        <v>1225000000</v>
      </c>
      <c r="E65" s="19">
        <f t="shared" si="8"/>
        <v>55727508716</v>
      </c>
      <c r="F65" s="34">
        <f t="shared" si="9"/>
        <v>56952508716</v>
      </c>
      <c r="G65" s="19">
        <f t="shared" si="10"/>
        <v>0</v>
      </c>
      <c r="H65" s="19">
        <f t="shared" si="10"/>
        <v>1028078291.26</v>
      </c>
      <c r="I65" s="34">
        <f t="shared" si="11"/>
        <v>1028078291.26</v>
      </c>
      <c r="J65" s="19">
        <f t="shared" si="12"/>
        <v>2191</v>
      </c>
    </row>
    <row r="66" spans="2:10" ht="17.25" customHeight="1" x14ac:dyDescent="0.25">
      <c r="B66" s="19">
        <f t="shared" si="13"/>
        <v>4</v>
      </c>
      <c r="C66" s="20" t="s">
        <v>16</v>
      </c>
      <c r="D66" s="19">
        <f t="shared" si="8"/>
        <v>1216000000</v>
      </c>
      <c r="E66" s="19">
        <f t="shared" si="8"/>
        <v>21469600000</v>
      </c>
      <c r="F66" s="34">
        <f t="shared" si="9"/>
        <v>22685600000</v>
      </c>
      <c r="G66" s="19">
        <f t="shared" si="10"/>
        <v>0</v>
      </c>
      <c r="H66" s="19">
        <f t="shared" si="10"/>
        <v>0</v>
      </c>
      <c r="I66" s="34">
        <f t="shared" si="11"/>
        <v>0</v>
      </c>
      <c r="J66" s="19">
        <f t="shared" si="12"/>
        <v>310</v>
      </c>
    </row>
    <row r="67" spans="2:10" ht="17.25" customHeight="1" x14ac:dyDescent="0.25">
      <c r="B67" s="19">
        <f t="shared" si="13"/>
        <v>5</v>
      </c>
      <c r="C67" s="20" t="s">
        <v>17</v>
      </c>
      <c r="D67" s="19">
        <f t="shared" si="8"/>
        <v>10460000000</v>
      </c>
      <c r="E67" s="19">
        <f t="shared" si="8"/>
        <v>84242299000</v>
      </c>
      <c r="F67" s="34">
        <f t="shared" si="9"/>
        <v>94702299000</v>
      </c>
      <c r="G67" s="19">
        <f t="shared" si="10"/>
        <v>0</v>
      </c>
      <c r="H67" s="19">
        <f t="shared" si="10"/>
        <v>245851698.34</v>
      </c>
      <c r="I67" s="34">
        <f t="shared" si="11"/>
        <v>245851698.34</v>
      </c>
      <c r="J67" s="19">
        <f t="shared" si="12"/>
        <v>2243</v>
      </c>
    </row>
    <row r="68" spans="2:10" ht="17.25" customHeight="1" x14ac:dyDescent="0.25">
      <c r="B68" s="19">
        <f t="shared" si="13"/>
        <v>6</v>
      </c>
      <c r="C68" s="20" t="s">
        <v>18</v>
      </c>
      <c r="D68" s="19">
        <f t="shared" si="8"/>
        <v>2277000000</v>
      </c>
      <c r="E68" s="19">
        <f t="shared" si="8"/>
        <v>35856000000</v>
      </c>
      <c r="F68" s="34">
        <f t="shared" si="9"/>
        <v>38133000000</v>
      </c>
      <c r="G68" s="19">
        <f t="shared" si="10"/>
        <v>32736812</v>
      </c>
      <c r="H68" s="19">
        <f t="shared" si="10"/>
        <v>173537226.5</v>
      </c>
      <c r="I68" s="34">
        <f t="shared" si="11"/>
        <v>206274038.5</v>
      </c>
      <c r="J68" s="19">
        <f t="shared" si="12"/>
        <v>1446</v>
      </c>
    </row>
    <row r="69" spans="2:10" ht="17.25" customHeight="1" x14ac:dyDescent="0.25">
      <c r="B69" s="21">
        <f t="shared" si="13"/>
        <v>7</v>
      </c>
      <c r="C69" s="22" t="s">
        <v>19</v>
      </c>
      <c r="D69" s="21">
        <f t="shared" si="8"/>
        <v>2561000000</v>
      </c>
      <c r="E69" s="21">
        <f t="shared" si="8"/>
        <v>62392040000</v>
      </c>
      <c r="F69" s="35">
        <f t="shared" si="9"/>
        <v>64953040000</v>
      </c>
      <c r="G69" s="21">
        <f t="shared" si="10"/>
        <v>19323400</v>
      </c>
      <c r="H69" s="21">
        <f t="shared" si="10"/>
        <v>618529767.30000007</v>
      </c>
      <c r="I69" s="35">
        <f t="shared" si="11"/>
        <v>637853167.30000007</v>
      </c>
      <c r="J69" s="21">
        <f t="shared" si="12"/>
        <v>1861</v>
      </c>
    </row>
    <row r="70" spans="2:10" ht="18.75" customHeight="1" x14ac:dyDescent="0.25">
      <c r="B70" s="23"/>
      <c r="C70" s="23" t="s">
        <v>20</v>
      </c>
      <c r="D70" s="23">
        <f t="shared" ref="D70:J70" si="14">SUM(D62:D69)</f>
        <v>23384000000</v>
      </c>
      <c r="E70" s="23">
        <f t="shared" si="14"/>
        <v>355550797716</v>
      </c>
      <c r="F70" s="23">
        <f t="shared" si="14"/>
        <v>378934797716</v>
      </c>
      <c r="G70" s="23">
        <f t="shared" si="14"/>
        <v>52060212</v>
      </c>
      <c r="H70" s="23">
        <f t="shared" si="14"/>
        <v>2860066462.8400002</v>
      </c>
      <c r="I70" s="23">
        <f t="shared" si="14"/>
        <v>2912126673.8400002</v>
      </c>
      <c r="J70" s="23">
        <f t="shared" si="14"/>
        <v>11378</v>
      </c>
    </row>
    <row r="71" spans="2:10" x14ac:dyDescent="0.25">
      <c r="B71" s="24"/>
      <c r="C71" s="24"/>
      <c r="D71" s="24"/>
      <c r="E71" s="24"/>
      <c r="F71" s="25"/>
      <c r="G71" s="24"/>
      <c r="H71" s="24"/>
      <c r="I71" s="25"/>
      <c r="J71" s="24"/>
    </row>
    <row r="72" spans="2:10" x14ac:dyDescent="0.25">
      <c r="B72" s="24"/>
      <c r="C72" s="24"/>
      <c r="D72" s="24"/>
      <c r="E72" s="24"/>
      <c r="F72" s="26" t="s">
        <v>1</v>
      </c>
      <c r="G72" s="26"/>
      <c r="H72" s="26"/>
      <c r="I72" s="26"/>
      <c r="J72" s="25"/>
    </row>
    <row r="73" spans="2:10" x14ac:dyDescent="0.25">
      <c r="B73" s="24"/>
      <c r="C73" s="24"/>
      <c r="D73" s="24"/>
      <c r="E73" s="24"/>
      <c r="F73" s="25"/>
      <c r="I73" s="25"/>
      <c r="J73" s="24"/>
    </row>
    <row r="74" spans="2:10" x14ac:dyDescent="0.25">
      <c r="B74" s="24"/>
      <c r="C74" s="24"/>
      <c r="D74" s="24"/>
      <c r="E74" s="24"/>
      <c r="F74" s="25"/>
      <c r="I74" s="25"/>
      <c r="J74" s="24"/>
    </row>
    <row r="75" spans="2:10" x14ac:dyDescent="0.25">
      <c r="B75" s="24"/>
      <c r="C75" s="24"/>
      <c r="D75" s="24"/>
      <c r="E75" s="24"/>
      <c r="F75" s="25"/>
      <c r="I75" s="25"/>
      <c r="J75" s="24"/>
    </row>
    <row r="76" spans="2:10" s="27" customFormat="1" ht="15.75" x14ac:dyDescent="0.25">
      <c r="F76" s="28" t="s">
        <v>22</v>
      </c>
      <c r="G76" s="28"/>
      <c r="H76" s="28"/>
      <c r="I76" s="28"/>
      <c r="J76" s="29"/>
    </row>
    <row r="77" spans="2:10" s="27" customFormat="1" x14ac:dyDescent="0.25">
      <c r="F77" s="30" t="s">
        <v>23</v>
      </c>
      <c r="G77" s="30"/>
      <c r="H77" s="30"/>
      <c r="I77" s="30"/>
      <c r="J77" s="24"/>
    </row>
    <row r="78" spans="2:10" s="27" customFormat="1" x14ac:dyDescent="0.25">
      <c r="F78" s="31"/>
      <c r="H78" s="32"/>
      <c r="I78" s="33"/>
      <c r="J78" s="32"/>
    </row>
    <row r="79" spans="2:10" s="27" customFormat="1" x14ac:dyDescent="0.25">
      <c r="F79" s="31"/>
      <c r="H79" s="32"/>
      <c r="I79" s="33"/>
      <c r="J79" s="32"/>
    </row>
    <row r="80" spans="2:10" s="27" customFormat="1" x14ac:dyDescent="0.25">
      <c r="F80" s="31"/>
      <c r="H80" s="32"/>
      <c r="I80" s="33"/>
      <c r="J80" s="32"/>
    </row>
    <row r="81" spans="6:10" s="27" customFormat="1" x14ac:dyDescent="0.25">
      <c r="F81" s="31"/>
      <c r="H81" s="32"/>
      <c r="I81" s="33"/>
      <c r="J81" s="32"/>
    </row>
    <row r="82" spans="6:10" s="27" customFormat="1" x14ac:dyDescent="0.25">
      <c r="F82" s="31"/>
      <c r="H82" s="32"/>
      <c r="I82" s="33"/>
      <c r="J82" s="32"/>
    </row>
    <row r="83" spans="6:10" s="27" customFormat="1" x14ac:dyDescent="0.25">
      <c r="F83" s="31"/>
      <c r="H83" s="32"/>
      <c r="I83" s="33"/>
      <c r="J83" s="32"/>
    </row>
    <row r="84" spans="6:10" s="27" customFormat="1" x14ac:dyDescent="0.25">
      <c r="F84" s="31"/>
      <c r="H84" s="32"/>
      <c r="I84" s="33"/>
      <c r="J84" s="32"/>
    </row>
    <row r="85" spans="6:10" s="27" customFormat="1" x14ac:dyDescent="0.25">
      <c r="F85" s="31"/>
      <c r="H85" s="32"/>
      <c r="I85" s="33"/>
      <c r="J85" s="32"/>
    </row>
    <row r="86" spans="6:10" s="27" customFormat="1" x14ac:dyDescent="0.25">
      <c r="F86" s="31"/>
      <c r="H86" s="32"/>
      <c r="I86" s="33"/>
      <c r="J86" s="32"/>
    </row>
    <row r="87" spans="6:10" s="27" customFormat="1" x14ac:dyDescent="0.25">
      <c r="F87" s="31"/>
      <c r="H87" s="32"/>
      <c r="I87" s="33"/>
      <c r="J87" s="32"/>
    </row>
    <row r="88" spans="6:10" s="27" customFormat="1" x14ac:dyDescent="0.25">
      <c r="F88" s="31"/>
      <c r="H88" s="32"/>
      <c r="I88" s="33"/>
      <c r="J88" s="32"/>
    </row>
    <row r="89" spans="6:10" s="27" customFormat="1" x14ac:dyDescent="0.25">
      <c r="F89" s="31"/>
      <c r="H89" s="32"/>
      <c r="I89" s="33"/>
      <c r="J89" s="32"/>
    </row>
    <row r="90" spans="6:10" s="27" customFormat="1" x14ac:dyDescent="0.25">
      <c r="F90" s="31"/>
      <c r="H90" s="32"/>
      <c r="I90" s="33"/>
      <c r="J90" s="32"/>
    </row>
    <row r="91" spans="6:10" s="27" customFormat="1" x14ac:dyDescent="0.25">
      <c r="F91" s="31"/>
      <c r="H91" s="32"/>
      <c r="I91" s="33"/>
      <c r="J91" s="32"/>
    </row>
    <row r="92" spans="6:10" s="27" customFormat="1" x14ac:dyDescent="0.25">
      <c r="F92" s="31"/>
      <c r="H92" s="32"/>
      <c r="I92" s="33"/>
      <c r="J92" s="32"/>
    </row>
    <row r="93" spans="6:10" s="27" customFormat="1" x14ac:dyDescent="0.25">
      <c r="F93" s="31"/>
      <c r="H93" s="32"/>
      <c r="I93" s="33"/>
      <c r="J93" s="32"/>
    </row>
    <row r="94" spans="6:10" s="27" customFormat="1" x14ac:dyDescent="0.25">
      <c r="F94" s="31"/>
      <c r="H94" s="32"/>
      <c r="I94" s="33"/>
      <c r="J94" s="32"/>
    </row>
    <row r="95" spans="6:10" s="27" customFormat="1" x14ac:dyDescent="0.25">
      <c r="F95" s="31"/>
      <c r="H95" s="32"/>
      <c r="I95" s="33"/>
      <c r="J95" s="32"/>
    </row>
    <row r="96" spans="6:10" s="27" customFormat="1" x14ac:dyDescent="0.25">
      <c r="F96" s="31"/>
      <c r="H96" s="32"/>
      <c r="I96" s="33"/>
      <c r="J96" s="32"/>
    </row>
    <row r="97" spans="2:10" s="27" customFormat="1" x14ac:dyDescent="0.25">
      <c r="F97" s="31"/>
      <c r="H97" s="32"/>
      <c r="I97" s="33"/>
      <c r="J97" s="32"/>
    </row>
    <row r="98" spans="2:10" s="27" customFormat="1" x14ac:dyDescent="0.25">
      <c r="F98" s="31"/>
      <c r="H98" s="32"/>
      <c r="I98" s="33"/>
      <c r="J98" s="32"/>
    </row>
    <row r="99" spans="2:10" s="27" customFormat="1" x14ac:dyDescent="0.25">
      <c r="F99" s="31"/>
      <c r="H99" s="32"/>
      <c r="I99" s="33"/>
      <c r="J99" s="32"/>
    </row>
    <row r="100" spans="2:10" s="27" customFormat="1" x14ac:dyDescent="0.25">
      <c r="F100" s="31"/>
      <c r="H100" s="32"/>
      <c r="I100" s="33"/>
      <c r="J100" s="32"/>
    </row>
    <row r="101" spans="2:10" s="27" customFormat="1" x14ac:dyDescent="0.25">
      <c r="F101" s="31"/>
      <c r="H101" s="32"/>
      <c r="I101" s="33"/>
      <c r="J101" s="32"/>
    </row>
    <row r="102" spans="2:10" s="27" customFormat="1" x14ac:dyDescent="0.25">
      <c r="F102" s="31"/>
      <c r="H102" s="32"/>
      <c r="I102" s="33"/>
      <c r="J102" s="32"/>
    </row>
    <row r="103" spans="2:10" s="27" customFormat="1" x14ac:dyDescent="0.25">
      <c r="F103" s="31"/>
      <c r="H103" s="32"/>
      <c r="I103" s="33"/>
      <c r="J103" s="32"/>
    </row>
    <row r="105" spans="2:10" ht="15.75" x14ac:dyDescent="0.25">
      <c r="B105" s="1" t="s">
        <v>24</v>
      </c>
      <c r="C105" s="1"/>
      <c r="D105" s="1"/>
      <c r="E105" s="1"/>
      <c r="F105" s="1"/>
      <c r="G105" s="1"/>
      <c r="H105" s="1"/>
      <c r="I105" s="1"/>
      <c r="J105" s="1"/>
    </row>
    <row r="106" spans="2:10" ht="15.75" x14ac:dyDescent="0.25">
      <c r="B106" s="1" t="s">
        <v>1</v>
      </c>
      <c r="C106" s="1"/>
      <c r="D106" s="1"/>
      <c r="E106" s="1"/>
      <c r="F106" s="1"/>
      <c r="G106" s="1"/>
      <c r="H106" s="1"/>
      <c r="I106" s="1"/>
      <c r="J106" s="1"/>
    </row>
    <row r="107" spans="2:10" ht="15.75" x14ac:dyDescent="0.25">
      <c r="B107" s="1" t="str">
        <f>B58</f>
        <v xml:space="preserve"> </v>
      </c>
      <c r="C107" s="1"/>
      <c r="D107" s="1"/>
      <c r="E107" s="1"/>
      <c r="F107" s="1"/>
      <c r="G107" s="1"/>
      <c r="H107" s="1"/>
      <c r="I107" s="1"/>
      <c r="J107" s="1"/>
    </row>
    <row r="109" spans="2:10" s="6" customFormat="1" ht="18.75" customHeight="1" x14ac:dyDescent="0.25">
      <c r="B109" s="3" t="s">
        <v>2</v>
      </c>
      <c r="C109" s="3" t="s">
        <v>1</v>
      </c>
      <c r="D109" s="4" t="s">
        <v>5</v>
      </c>
      <c r="E109" s="4"/>
      <c r="F109" s="8" t="s">
        <v>6</v>
      </c>
      <c r="G109" s="4" t="s">
        <v>7</v>
      </c>
      <c r="H109" s="4"/>
      <c r="I109" s="8" t="s">
        <v>6</v>
      </c>
      <c r="J109" s="5" t="s">
        <v>4</v>
      </c>
    </row>
    <row r="110" spans="2:10" s="6" customFormat="1" ht="18.75" customHeight="1" x14ac:dyDescent="0.25">
      <c r="B110" s="10"/>
      <c r="C110" s="10"/>
      <c r="D110" s="11" t="s">
        <v>8</v>
      </c>
      <c r="E110" s="11" t="s">
        <v>9</v>
      </c>
      <c r="F110" s="11" t="s">
        <v>10</v>
      </c>
      <c r="G110" s="11" t="s">
        <v>8</v>
      </c>
      <c r="H110" s="11" t="s">
        <v>9</v>
      </c>
      <c r="I110" s="11" t="s">
        <v>11</v>
      </c>
      <c r="J110" s="12"/>
    </row>
    <row r="111" spans="2:10" ht="15.75" hidden="1" customHeight="1" x14ac:dyDescent="0.25">
      <c r="B111" s="13">
        <v>1</v>
      </c>
      <c r="C111" s="14" t="s">
        <v>25</v>
      </c>
      <c r="D111" s="13">
        <f>D62</f>
        <v>0</v>
      </c>
      <c r="E111" s="13">
        <f>E62</f>
        <v>0</v>
      </c>
      <c r="F111" s="15">
        <f t="shared" ref="F111:F119" si="15">+D111+E111</f>
        <v>0</v>
      </c>
      <c r="G111" s="13">
        <f>G62</f>
        <v>0</v>
      </c>
      <c r="H111" s="13">
        <f>H62</f>
        <v>0</v>
      </c>
      <c r="I111" s="15">
        <f t="shared" ref="I111:I119" si="16">+G111+H111</f>
        <v>0</v>
      </c>
      <c r="J111" s="13">
        <f>J62</f>
        <v>0</v>
      </c>
    </row>
    <row r="112" spans="2:10" ht="17.25" customHeight="1" x14ac:dyDescent="0.25">
      <c r="B112" s="16">
        <v>1</v>
      </c>
      <c r="C112" s="17" t="s">
        <v>26</v>
      </c>
      <c r="D112" s="16">
        <f>D63-D113</f>
        <v>5185000000</v>
      </c>
      <c r="E112" s="16">
        <f>E63-E113</f>
        <v>53540000000</v>
      </c>
      <c r="F112" s="18">
        <f t="shared" si="15"/>
        <v>58725000000</v>
      </c>
      <c r="G112" s="16">
        <f>G63-G113</f>
        <v>0</v>
      </c>
      <c r="H112" s="16">
        <f>H63-H113</f>
        <v>259850233.54000002</v>
      </c>
      <c r="I112" s="18">
        <f t="shared" si="16"/>
        <v>259850233.54000002</v>
      </c>
      <c r="J112" s="16">
        <f>J63-J113</f>
        <v>1244</v>
      </c>
    </row>
    <row r="113" spans="2:10" s="39" customFormat="1" ht="17.25" customHeight="1" x14ac:dyDescent="0.25">
      <c r="B113" s="36">
        <f t="shared" ref="B113:B119" si="17">+B112+1</f>
        <v>2</v>
      </c>
      <c r="C113" s="37" t="s">
        <v>27</v>
      </c>
      <c r="D113" s="36">
        <v>60000000</v>
      </c>
      <c r="E113" s="36">
        <f>'[1]3 KUR Setda_Semi Auto'!F30-'1 KUR OKT 22'!D113</f>
        <v>19064750000</v>
      </c>
      <c r="F113" s="38">
        <f t="shared" si="15"/>
        <v>19124750000</v>
      </c>
      <c r="G113" s="36">
        <f>[1]Rekap!G285</f>
        <v>0</v>
      </c>
      <c r="H113" s="36">
        <f>[1]Rekap!H285</f>
        <v>201249460.10000002</v>
      </c>
      <c r="I113" s="38">
        <f t="shared" si="16"/>
        <v>201249460.10000002</v>
      </c>
      <c r="J113" s="36">
        <f>'[1]3 KUR Setda_Semi Auto'!E30</f>
        <v>1236</v>
      </c>
    </row>
    <row r="114" spans="2:10" ht="17.25" customHeight="1" x14ac:dyDescent="0.25">
      <c r="B114" s="19">
        <f t="shared" si="17"/>
        <v>3</v>
      </c>
      <c r="C114" s="20" t="s">
        <v>28</v>
      </c>
      <c r="D114" s="19">
        <f t="shared" ref="D114:E117" si="18">D64</f>
        <v>400000000</v>
      </c>
      <c r="E114" s="19">
        <f t="shared" si="18"/>
        <v>23258600000</v>
      </c>
      <c r="F114" s="34">
        <f t="shared" si="15"/>
        <v>23658600000</v>
      </c>
      <c r="G114" s="19">
        <f t="shared" ref="G114:H117" si="19">G64</f>
        <v>0</v>
      </c>
      <c r="H114" s="19">
        <f t="shared" si="19"/>
        <v>332969785.80000001</v>
      </c>
      <c r="I114" s="34">
        <f t="shared" si="16"/>
        <v>332969785.80000001</v>
      </c>
      <c r="J114" s="19">
        <f>J64</f>
        <v>847</v>
      </c>
    </row>
    <row r="115" spans="2:10" ht="17.25" customHeight="1" x14ac:dyDescent="0.25">
      <c r="B115" s="19">
        <f t="shared" si="17"/>
        <v>4</v>
      </c>
      <c r="C115" s="20" t="s">
        <v>29</v>
      </c>
      <c r="D115" s="19">
        <f t="shared" si="18"/>
        <v>1225000000</v>
      </c>
      <c r="E115" s="19">
        <f t="shared" si="18"/>
        <v>55727508716</v>
      </c>
      <c r="F115" s="34">
        <f t="shared" si="15"/>
        <v>56952508716</v>
      </c>
      <c r="G115" s="19">
        <f t="shared" si="19"/>
        <v>0</v>
      </c>
      <c r="H115" s="19">
        <f t="shared" si="19"/>
        <v>1028078291.26</v>
      </c>
      <c r="I115" s="34">
        <f t="shared" si="16"/>
        <v>1028078291.26</v>
      </c>
      <c r="J115" s="19">
        <f>J65</f>
        <v>2191</v>
      </c>
    </row>
    <row r="116" spans="2:10" ht="17.25" customHeight="1" x14ac:dyDescent="0.25">
      <c r="B116" s="19">
        <f t="shared" si="17"/>
        <v>5</v>
      </c>
      <c r="C116" s="20" t="s">
        <v>30</v>
      </c>
      <c r="D116" s="19">
        <f t="shared" si="18"/>
        <v>1216000000</v>
      </c>
      <c r="E116" s="19">
        <f t="shared" si="18"/>
        <v>21469600000</v>
      </c>
      <c r="F116" s="34">
        <f t="shared" si="15"/>
        <v>22685600000</v>
      </c>
      <c r="G116" s="19">
        <f t="shared" si="19"/>
        <v>0</v>
      </c>
      <c r="H116" s="19">
        <f t="shared" si="19"/>
        <v>0</v>
      </c>
      <c r="I116" s="34">
        <f t="shared" si="16"/>
        <v>0</v>
      </c>
      <c r="J116" s="19">
        <f>J66</f>
        <v>310</v>
      </c>
    </row>
    <row r="117" spans="2:10" ht="17.25" customHeight="1" x14ac:dyDescent="0.25">
      <c r="B117" s="19">
        <f t="shared" si="17"/>
        <v>6</v>
      </c>
      <c r="C117" s="20" t="s">
        <v>31</v>
      </c>
      <c r="D117" s="19">
        <f t="shared" si="18"/>
        <v>10460000000</v>
      </c>
      <c r="E117" s="19">
        <f t="shared" si="18"/>
        <v>84242299000</v>
      </c>
      <c r="F117" s="34">
        <f t="shared" si="15"/>
        <v>94702299000</v>
      </c>
      <c r="G117" s="19">
        <f t="shared" si="19"/>
        <v>0</v>
      </c>
      <c r="H117" s="19">
        <f t="shared" si="19"/>
        <v>245851698.34</v>
      </c>
      <c r="I117" s="34">
        <f t="shared" si="16"/>
        <v>245851698.34</v>
      </c>
      <c r="J117" s="19">
        <f>J67</f>
        <v>2243</v>
      </c>
    </row>
    <row r="118" spans="2:10" ht="17.25" customHeight="1" x14ac:dyDescent="0.25">
      <c r="B118" s="19">
        <f t="shared" si="17"/>
        <v>7</v>
      </c>
      <c r="C118" s="20" t="s">
        <v>32</v>
      </c>
      <c r="D118" s="19">
        <f>D69</f>
        <v>2561000000</v>
      </c>
      <c r="E118" s="19">
        <f>E69</f>
        <v>62392040000</v>
      </c>
      <c r="F118" s="34">
        <f t="shared" si="15"/>
        <v>64953040000</v>
      </c>
      <c r="G118" s="19">
        <f>G69</f>
        <v>19323400</v>
      </c>
      <c r="H118" s="19">
        <f>H69</f>
        <v>618529767.30000007</v>
      </c>
      <c r="I118" s="34">
        <f t="shared" si="16"/>
        <v>637853167.30000007</v>
      </c>
      <c r="J118" s="19">
        <f>J69</f>
        <v>1861</v>
      </c>
    </row>
    <row r="119" spans="2:10" ht="17.25" customHeight="1" x14ac:dyDescent="0.25">
      <c r="B119" s="21">
        <f t="shared" si="17"/>
        <v>8</v>
      </c>
      <c r="C119" s="22" t="s">
        <v>33</v>
      </c>
      <c r="D119" s="21">
        <f>D68</f>
        <v>2277000000</v>
      </c>
      <c r="E119" s="21">
        <f>E68</f>
        <v>35856000000</v>
      </c>
      <c r="F119" s="35">
        <f t="shared" si="15"/>
        <v>38133000000</v>
      </c>
      <c r="G119" s="21">
        <f>G68</f>
        <v>32736812</v>
      </c>
      <c r="H119" s="21">
        <f>H68</f>
        <v>173537226.5</v>
      </c>
      <c r="I119" s="35">
        <f t="shared" si="16"/>
        <v>206274038.5</v>
      </c>
      <c r="J119" s="21">
        <f>J68</f>
        <v>1446</v>
      </c>
    </row>
    <row r="120" spans="2:10" ht="18.75" customHeight="1" x14ac:dyDescent="0.25">
      <c r="B120" s="23"/>
      <c r="C120" s="23" t="s">
        <v>20</v>
      </c>
      <c r="D120" s="23">
        <f t="shared" ref="D120:J120" si="20">SUM(D111:D119)</f>
        <v>23384000000</v>
      </c>
      <c r="E120" s="23">
        <f t="shared" si="20"/>
        <v>355550797716</v>
      </c>
      <c r="F120" s="23">
        <f t="shared" si="20"/>
        <v>378934797716</v>
      </c>
      <c r="G120" s="23">
        <f t="shared" si="20"/>
        <v>52060212</v>
      </c>
      <c r="H120" s="23">
        <f t="shared" si="20"/>
        <v>2860066462.8400002</v>
      </c>
      <c r="I120" s="23">
        <f t="shared" si="20"/>
        <v>2912126674.8400002</v>
      </c>
      <c r="J120" s="23">
        <f t="shared" si="20"/>
        <v>11378</v>
      </c>
    </row>
    <row r="121" spans="2:10" x14ac:dyDescent="0.25">
      <c r="B121" s="24"/>
      <c r="C121" s="24"/>
      <c r="D121" s="24"/>
      <c r="E121" s="24"/>
      <c r="F121" s="25"/>
      <c r="G121" s="24"/>
      <c r="H121" s="24"/>
      <c r="I121" s="25"/>
      <c r="J121" s="24"/>
    </row>
    <row r="122" spans="2:10" x14ac:dyDescent="0.25">
      <c r="B122" s="24"/>
      <c r="C122" s="24"/>
      <c r="D122" s="24"/>
      <c r="E122" s="24"/>
      <c r="F122" s="26" t="s">
        <v>1</v>
      </c>
      <c r="G122" s="26"/>
      <c r="H122" s="26"/>
      <c r="I122" s="26"/>
      <c r="J122" s="25"/>
    </row>
    <row r="123" spans="2:10" x14ac:dyDescent="0.25">
      <c r="B123" s="24"/>
      <c r="C123" s="24"/>
      <c r="D123" s="24"/>
      <c r="E123" s="24"/>
      <c r="F123" s="25"/>
      <c r="I123" s="25"/>
      <c r="J123" s="24"/>
    </row>
    <row r="124" spans="2:10" x14ac:dyDescent="0.25">
      <c r="B124" s="24"/>
      <c r="C124" s="24"/>
      <c r="D124" s="24"/>
      <c r="E124" s="24"/>
      <c r="F124" s="25"/>
      <c r="I124" s="25"/>
      <c r="J124" s="24"/>
    </row>
    <row r="125" spans="2:10" x14ac:dyDescent="0.25">
      <c r="B125" s="24"/>
      <c r="C125" s="24"/>
      <c r="D125" s="24"/>
      <c r="E125" s="24"/>
      <c r="F125" s="25"/>
      <c r="I125" s="25"/>
      <c r="J125" s="24"/>
    </row>
    <row r="126" spans="2:10" s="27" customFormat="1" ht="15.75" x14ac:dyDescent="0.25">
      <c r="F126" s="28" t="s">
        <v>22</v>
      </c>
      <c r="G126" s="28"/>
      <c r="H126" s="28"/>
      <c r="I126" s="28"/>
      <c r="J126" s="29"/>
    </row>
    <row r="127" spans="2:10" s="27" customFormat="1" x14ac:dyDescent="0.25">
      <c r="F127" s="30" t="s">
        <v>23</v>
      </c>
      <c r="G127" s="30"/>
      <c r="H127" s="30"/>
      <c r="I127" s="30"/>
      <c r="J127" s="24"/>
    </row>
    <row r="129" spans="4:10" x14ac:dyDescent="0.25">
      <c r="D129" s="2">
        <f>D120-'[1]2 KUR Setda_Auto'!D72</f>
        <v>0</v>
      </c>
      <c r="E129" s="2">
        <f>E120-'[1]2 KUR Setda_Auto'!E72</f>
        <v>0</v>
      </c>
      <c r="F129" s="6">
        <f>F120-'[1]2 KUR Setda_Auto'!F72</f>
        <v>0</v>
      </c>
      <c r="G129" s="2">
        <f>G120-'[1]2 KUR Setda_Auto'!G72</f>
        <v>0</v>
      </c>
      <c r="H129" s="2">
        <f>H120-'[1]2 KUR Setda_Auto'!H72</f>
        <v>0</v>
      </c>
      <c r="I129" s="6">
        <f>I120-'[1]2 KUR Setda_Auto'!I72</f>
        <v>1</v>
      </c>
      <c r="J129" s="2">
        <v>0</v>
      </c>
    </row>
    <row r="130" spans="4:10" x14ac:dyDescent="0.25">
      <c r="D130" s="2">
        <f>D120-D70</f>
        <v>0</v>
      </c>
      <c r="E130" s="2">
        <f t="shared" ref="E130:I130" si="21">E120-E70</f>
        <v>0</v>
      </c>
      <c r="F130" s="6">
        <f t="shared" si="21"/>
        <v>0</v>
      </c>
      <c r="G130" s="2">
        <f t="shared" si="21"/>
        <v>0</v>
      </c>
      <c r="H130" s="2">
        <f t="shared" si="21"/>
        <v>0</v>
      </c>
      <c r="I130" s="6">
        <f t="shared" si="21"/>
        <v>1</v>
      </c>
      <c r="J130" s="2">
        <v>0</v>
      </c>
    </row>
  </sheetData>
  <mergeCells count="40">
    <mergeCell ref="F122:I122"/>
    <mergeCell ref="F126:I126"/>
    <mergeCell ref="F127:I127"/>
    <mergeCell ref="F76:I76"/>
    <mergeCell ref="F77:I77"/>
    <mergeCell ref="B105:J105"/>
    <mergeCell ref="B106:J106"/>
    <mergeCell ref="B107:J107"/>
    <mergeCell ref="B109:B110"/>
    <mergeCell ref="C109:C110"/>
    <mergeCell ref="D109:E109"/>
    <mergeCell ref="G109:H109"/>
    <mergeCell ref="J109:J110"/>
    <mergeCell ref="B60:B61"/>
    <mergeCell ref="C60:C61"/>
    <mergeCell ref="D60:E60"/>
    <mergeCell ref="G60:H60"/>
    <mergeCell ref="J60:J61"/>
    <mergeCell ref="F72:I72"/>
    <mergeCell ref="F33:I33"/>
    <mergeCell ref="F37:I37"/>
    <mergeCell ref="F38:I38"/>
    <mergeCell ref="B56:J56"/>
    <mergeCell ref="B57:J57"/>
    <mergeCell ref="B58:J58"/>
    <mergeCell ref="B20:B22"/>
    <mergeCell ref="C20:C22"/>
    <mergeCell ref="D20:I20"/>
    <mergeCell ref="J20:J22"/>
    <mergeCell ref="D21:E21"/>
    <mergeCell ref="G21:H21"/>
    <mergeCell ref="B2:J2"/>
    <mergeCell ref="B3:J3"/>
    <mergeCell ref="B4:J4"/>
    <mergeCell ref="B6:B8"/>
    <mergeCell ref="C6:C8"/>
    <mergeCell ref="D6:I6"/>
    <mergeCell ref="J6:J8"/>
    <mergeCell ref="D7:E7"/>
    <mergeCell ref="G7:H7"/>
  </mergeCells>
  <pageMargins left="0.35" right="2.5" top="0.5" bottom="0.25" header="0.3" footer="0.3"/>
  <pageSetup paperSize="5" scale="7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4 KUR Setda_ DES 22</vt:lpstr>
      <vt:lpstr>3 KUR Setda_Semi Auto</vt:lpstr>
      <vt:lpstr>2 KUR Setda DES 22</vt:lpstr>
      <vt:lpstr>1 KUR OKT 22</vt:lpstr>
      <vt:lpstr>'1 KUR OKT 22'!Print_Area</vt:lpstr>
      <vt:lpstr>'2 KUR Setda DES 22'!Print_Area</vt:lpstr>
      <vt:lpstr>'3 KUR Setda_Semi Auto'!Print_Area</vt:lpstr>
      <vt:lpstr>'4 KUR Setda_ DES 22'!Print_Area</vt:lpstr>
      <vt:lpstr>'3 KUR Setda_Semi Auto'!Print_Titles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KRM</dc:creator>
  <cp:lastModifiedBy>KRM</cp:lastModifiedBy>
  <dcterms:created xsi:type="dcterms:W3CDTF">2023-02-15T08:17:24Z</dcterms:created>
  <dcterms:modified xsi:type="dcterms:W3CDTF">2023-02-15T08:36:36Z</dcterms:modified>
</cp:coreProperties>
</file>