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/>
  </bookViews>
  <sheets>
    <sheet name="NeoINFO_2023" sheetId="1" r:id="rId1"/>
  </sheets>
  <externalReferences>
    <externalReference r:id="rId2"/>
    <externalReference r:id="rId3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<sst xmlns="http://schemas.openxmlformats.org/spreadsheetml/2006/main" count="136" uniqueCount="86">
  <si>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</si>
  <si>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</si>
  <si>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</si>
  <si>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</si>
  <si>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</si>
  <si>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</si>
  <si>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</si>
  <si>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</si>
  <si>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</si>
  <si>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</si>
  <si>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</si>
  <si>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</si>
  <si>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</si>
  <si>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</si>
  <si>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</si>
  <si>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</si>
  <si>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</si>
  <si>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</si>
  <si>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</si>
  <si>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</si>
  <si>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</si>
  <si>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</si>
  <si>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</si>
  <si>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</si>
  <si>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</si>
  <si>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</si>
  <si>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</si>
  <si>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</si>
  <si>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</si>
  <si>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</si>
  <si>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</si>
  <si>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</si>
  <si>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</si>
  <si>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</si>
  <si>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</si>
  <si>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</si>
  <si>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</si>
  <si>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</si>
  <si>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</si>
  <si>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</si>
  <si>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</si>
  <si>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</si>
  <si>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</si>
  <si>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</si>
  <si>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</si>
  <si>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</si>
  <si>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</si>
  <si>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</si>
  <si>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</si>
  <si>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</si>
  <si>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</si>
  <si>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</si>
  <si>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</si>
  <si>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</si>
  <si>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</si>
  <si>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</si>
  <si>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</si>
  <si>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</si>
  <si>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</si>
  <si>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</si>
  <si>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</si>
  <si>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</si>
  <si>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</si>
  <si>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</si>
  <si>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</si>
  <si>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</si>
  <si>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</si>
  <si>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</si>
  <si>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</si>
  <si>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</si>
  <si>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</si>
  <si>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</si>
  <si>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</si>
  <si>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</si>
  <si>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</si>
  <si>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</si>
  <si>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</si>
  <si>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</si>
  <si>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</si>
  <si>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</si>
  <si>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</si>
  <si>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</si>
  <si>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</si>
  <si>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</si>
  <si>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</si>
  <si>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Daerah Provinsi NTB Triwulan 1-3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</si>
</sst>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83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3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164" fontId="3" fillId="6" borderId="6" xfId="1" applyNumberFormat="1" applyFont="1" applyFill="1" applyBorder="1" applyAlignment="1">
      <alignment vertical="top"/>
    </xf>
    <xf numFmtId="4" fontId="3" fillId="6" borderId="6" xfId="1" applyNumberFormat="1" applyFont="1" applyFill="1" applyBorder="1" applyAlignment="1">
      <alignment horizontal="center" vertical="top"/>
    </xf>
    <xf numFmtId="4" fontId="4" fillId="6" borderId="6" xfId="1" applyNumberFormat="1" applyFont="1" applyFill="1" applyBorder="1" applyAlignment="1">
      <alignment horizontal="center" vertical="top"/>
    </xf>
    <xf numFmtId="0" fontId="10" fillId="0" borderId="0" xfId="1" applyNumberFormat="1" applyFont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</sheetNames>
    <sheetDataSet>
      <sheetData sheetId="0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>
        <row r="48">
          <cell r="B48">
            <v>2017</v>
          </cell>
        </row>
      </sheetData>
      <sheetData sheetId="2" refreshError="1"/>
      <sheetData sheetId="3" refreshError="1"/>
      <sheetData sheetId="4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63">
          <cell r="AA63">
            <v>0</v>
          </cell>
        </row>
      </sheetData>
      <sheetData sheetId="10">
        <row r="5">
          <cell r="Q5">
            <v>6073.9744420211218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abSelected="1" topLeftCell="B1" zoomScale="85" zoomScaleNormal="85" workbookViewId="0">
      <pane xSplit="3" ySplit="7" topLeftCell="E8" activePane="bottomRight" state="frozen"/>
      <selection activeCell="B1" sqref="B1"/>
      <selection pane="topRight" activeCell="D1" sqref="D1"/>
      <selection pane="bottomLeft" activeCell="B7" sqref="B7"/>
      <selection pane="bottomRight" activeCell="C3" sqref="C3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82" t="s">
        <v>85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4" spans="1:22" x14ac:dyDescent="0.3">
      <c r="A4" s="22" t="s">
        <v>0</v>
      </c>
      <c r="B4" s="23" t="s">
        <v>0</v>
      </c>
      <c r="C4" s="22" t="s">
        <v>1</v>
      </c>
      <c r="D4" s="22" t="s">
        <v>2</v>
      </c>
      <c r="E4" s="19" t="s">
        <v>3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3</v>
      </c>
      <c r="S4" s="19"/>
      <c r="T4" s="19"/>
    </row>
    <row r="5" spans="1:22" x14ac:dyDescent="0.3">
      <c r="A5" s="22"/>
      <c r="B5" s="24"/>
      <c r="C5" s="22"/>
      <c r="D5" s="22"/>
      <c r="E5" s="25" t="s">
        <v>4</v>
      </c>
      <c r="F5" s="26"/>
      <c r="G5" s="27"/>
      <c r="H5" s="20" t="s">
        <v>7</v>
      </c>
      <c r="I5" s="20"/>
      <c r="J5" s="20"/>
      <c r="K5" s="20"/>
      <c r="L5" s="20"/>
      <c r="M5" s="20"/>
      <c r="N5" s="20"/>
      <c r="O5" s="20"/>
      <c r="P5" s="20"/>
      <c r="Q5" s="21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47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28" customFormat="1" x14ac:dyDescent="0.3">
      <c r="C8" s="29" t="s">
        <v>17</v>
      </c>
      <c r="D8" s="30" t="s">
        <v>18</v>
      </c>
      <c r="E8" s="31">
        <v>38.650759073681932</v>
      </c>
      <c r="F8" s="31">
        <v>50.078040065246931</v>
      </c>
      <c r="G8" s="31">
        <v>48.688652526849111</v>
      </c>
      <c r="H8" s="31">
        <v>40.057154194268996</v>
      </c>
      <c r="I8" s="31">
        <f>H8/$E8*100</f>
        <v>103.63872574379711</v>
      </c>
      <c r="J8" s="31">
        <v>62.939887120948853</v>
      </c>
      <c r="K8" s="31">
        <f>J8/$E8*100</f>
        <v>162.84256410323871</v>
      </c>
      <c r="L8" s="31">
        <v>53.929111292938714</v>
      </c>
      <c r="M8" s="31">
        <f>L8/$E8*100</f>
        <v>139.52924233682157</v>
      </c>
      <c r="N8" s="31"/>
      <c r="O8" s="31">
        <f>N8/$G8*100</f>
        <v>0</v>
      </c>
      <c r="P8" s="32"/>
      <c r="Q8" s="31">
        <f>P8/$E8*100</f>
        <v>0</v>
      </c>
      <c r="R8" s="33">
        <f>[1]Target_RPJMD!H46</f>
        <v>38.650759073681932</v>
      </c>
      <c r="S8" s="33"/>
      <c r="T8" s="33">
        <f>S8/R8*100</f>
        <v>0</v>
      </c>
    </row>
    <row r="9" spans="1:22" s="28" customFormat="1" x14ac:dyDescent="0.3">
      <c r="C9" s="34" t="s">
        <v>19</v>
      </c>
      <c r="D9" s="30" t="s">
        <v>18</v>
      </c>
      <c r="E9" s="31">
        <v>38.65</v>
      </c>
      <c r="F9" s="31">
        <v>38.65</v>
      </c>
      <c r="G9" s="31">
        <v>48.688652526849111</v>
      </c>
      <c r="H9" s="31">
        <f>H8</f>
        <v>40.057154194268996</v>
      </c>
      <c r="I9" s="31">
        <f>H9/$E9*100</f>
        <v>103.64076117534023</v>
      </c>
      <c r="J9" s="31">
        <f>J8</f>
        <v>62.939887120948853</v>
      </c>
      <c r="K9" s="31">
        <f>J9/$E9*100</f>
        <v>162.84576227929847</v>
      </c>
      <c r="L9" s="31">
        <v>53.929111292938714</v>
      </c>
      <c r="M9" s="31">
        <f>L9/$E9*100</f>
        <v>139.53198264667196</v>
      </c>
      <c r="N9" s="31"/>
      <c r="O9" s="31">
        <f>N9/$G9*100</f>
        <v>0</v>
      </c>
      <c r="P9" s="32"/>
      <c r="Q9" s="31">
        <f>P9/$E9*100</f>
        <v>0</v>
      </c>
      <c r="R9" s="33">
        <v>38.65</v>
      </c>
      <c r="S9" s="33"/>
      <c r="T9" s="33">
        <f>S9/R9*100</f>
        <v>0</v>
      </c>
    </row>
    <row r="10" spans="1:22" s="28" customFormat="1" x14ac:dyDescent="0.3">
      <c r="C10" s="35" t="s">
        <v>20</v>
      </c>
      <c r="D10" s="48" t="s">
        <v>21</v>
      </c>
      <c r="E10" s="36">
        <v>0.59553312050715501</v>
      </c>
      <c r="F10" s="36">
        <f>F24/(F23-F33)</f>
        <v>0.59669668308986445</v>
      </c>
      <c r="G10" s="36">
        <f>G24/(G23-G33)</f>
        <v>0.57718189461227598</v>
      </c>
      <c r="H10" s="36">
        <f>H24/(H23-H33)</f>
        <v>0.50255951759425777</v>
      </c>
      <c r="I10" s="49">
        <f>H10/$E10*100</f>
        <v>84.388172595048772</v>
      </c>
      <c r="J10" s="36">
        <f>J24/(J23-J33)</f>
        <v>0.59730490590457752</v>
      </c>
      <c r="K10" s="49">
        <f>J10/$E10*100</f>
        <v>100.29751248694845</v>
      </c>
      <c r="L10" s="36">
        <f>L24/(L23-L33)</f>
        <v>0.58454485581137805</v>
      </c>
      <c r="M10" s="49">
        <f>L10/$E10*100</f>
        <v>98.154886047912939</v>
      </c>
      <c r="N10" s="36" t="e">
        <f>N24/(N23-N33)</f>
        <v>#DIV/0!</v>
      </c>
      <c r="O10" s="49" t="e">
        <f>N10/$G10*100</f>
        <v>#DIV/0!</v>
      </c>
      <c r="P10" s="37">
        <v>0.53316992926679374</v>
      </c>
      <c r="Q10" s="49">
        <f>P10/$E10*100</f>
        <v>89.528174153059211</v>
      </c>
      <c r="R10" s="33"/>
      <c r="S10" s="33"/>
      <c r="T10" s="33"/>
    </row>
    <row r="11" spans="1:22" s="28" customFormat="1" x14ac:dyDescent="0.3">
      <c r="C11" s="50" t="s">
        <v>22</v>
      </c>
      <c r="D11" s="30" t="s">
        <v>23</v>
      </c>
      <c r="E11" s="5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51" t="str">
        <f t="shared" si="0"/>
        <v>Sedang</v>
      </c>
      <c r="G11" s="5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5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32"/>
      <c r="J11" s="5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32"/>
      <c r="L11" s="5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32"/>
      <c r="N11" s="5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32"/>
      <c r="P11" s="5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32"/>
      <c r="R11" s="33"/>
      <c r="S11" s="33"/>
      <c r="T11" s="33"/>
    </row>
    <row r="12" spans="1:22" x14ac:dyDescent="0.25">
      <c r="C12" s="53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28" customFormat="1" x14ac:dyDescent="0.3">
      <c r="C13" s="54" t="s">
        <v>25</v>
      </c>
      <c r="D13" s="55" t="s">
        <v>26</v>
      </c>
      <c r="E13" s="31">
        <v>6073.9744420211218</v>
      </c>
      <c r="F13" s="31">
        <v>5961.251891295</v>
      </c>
      <c r="G13" s="31">
        <v>6125.2442040400001</v>
      </c>
      <c r="H13" s="31">
        <v>1191.834830319</v>
      </c>
      <c r="I13" s="31">
        <f>H13/$E13*100</f>
        <v>19.621992843328719</v>
      </c>
      <c r="J13" s="31">
        <v>1304.2953479006401</v>
      </c>
      <c r="K13" s="31">
        <f>J13/$E13*100</f>
        <v>21.473507344338351</v>
      </c>
      <c r="L13" s="31">
        <v>1220.7586882968001</v>
      </c>
      <c r="M13" s="31">
        <f>L13/$E13*100</f>
        <v>20.098186120957585</v>
      </c>
      <c r="N13" s="31"/>
      <c r="O13" s="31">
        <f>N13/$G13*100</f>
        <v>0</v>
      </c>
      <c r="P13" s="32"/>
      <c r="Q13" s="31">
        <f>P13/E13*100</f>
        <v>0</v>
      </c>
      <c r="R13" s="33">
        <f>[1]Target_RPJMD!M6/1000000000</f>
        <v>5670.4863994006155</v>
      </c>
      <c r="S13" s="33"/>
      <c r="T13" s="33">
        <f t="shared" ref="T13:T21" si="1">S13/R13*100</f>
        <v>0</v>
      </c>
    </row>
    <row r="14" spans="1:22" s="28" customFormat="1" x14ac:dyDescent="0.3">
      <c r="C14" s="38" t="s">
        <v>27</v>
      </c>
      <c r="D14" s="39" t="s">
        <v>18</v>
      </c>
      <c r="E14" s="31">
        <v>63.46</v>
      </c>
      <c r="F14" s="31">
        <v>63.46</v>
      </c>
      <c r="G14" s="31">
        <v>94.88866483642019</v>
      </c>
      <c r="H14" s="31">
        <f>[1]Target_RPJMD!$U$46</f>
        <v>0</v>
      </c>
      <c r="I14" s="31">
        <f>H14/$E14*100</f>
        <v>0</v>
      </c>
      <c r="J14" s="31">
        <v>119.11498289306198</v>
      </c>
      <c r="K14" s="31">
        <f>J14/$E14*100</f>
        <v>187.70088700450989</v>
      </c>
      <c r="L14" s="31">
        <v>117.05680703457537</v>
      </c>
      <c r="M14" s="31">
        <f>L14/$E14*100</f>
        <v>184.45762217865644</v>
      </c>
      <c r="N14" s="31"/>
      <c r="O14" s="31">
        <f>N14/$G14*100</f>
        <v>0</v>
      </c>
      <c r="P14" s="32"/>
      <c r="Q14" s="31">
        <f>P14/E14*100</f>
        <v>0</v>
      </c>
      <c r="R14" s="33">
        <v>64.259050608310602</v>
      </c>
      <c r="S14" s="33"/>
      <c r="T14" s="33">
        <f t="shared" si="1"/>
        <v>0</v>
      </c>
    </row>
    <row r="15" spans="1:22" s="28" customFormat="1" x14ac:dyDescent="0.3">
      <c r="C15" s="38" t="s">
        <v>28</v>
      </c>
      <c r="D15" s="39" t="s">
        <v>18</v>
      </c>
      <c r="E15" s="31">
        <v>9.589200225620516</v>
      </c>
      <c r="F15" s="31">
        <v>9.589200225620516</v>
      </c>
      <c r="G15" s="31">
        <v>8.8870355542140658</v>
      </c>
      <c r="H15" s="31">
        <f>[1]Target_RPJMD!$U$48</f>
        <v>0</v>
      </c>
      <c r="I15" s="31">
        <f>H15/$E15*100</f>
        <v>0</v>
      </c>
      <c r="J15" s="31">
        <v>10.540784579895202</v>
      </c>
      <c r="K15" s="31">
        <f>J15/$E15*100</f>
        <v>109.92350072879107</v>
      </c>
      <c r="L15" s="31">
        <v>19.694277037784119</v>
      </c>
      <c r="M15" s="31">
        <f>L15/$E15*100</f>
        <v>205.37976655409449</v>
      </c>
      <c r="N15" s="31"/>
      <c r="O15" s="31">
        <f>N15/$G15*100</f>
        <v>0</v>
      </c>
      <c r="P15" s="32"/>
      <c r="Q15" s="31">
        <f>P15/E15*100</f>
        <v>0</v>
      </c>
      <c r="R15" s="33">
        <v>9.5591616672532354</v>
      </c>
      <c r="S15" s="33"/>
      <c r="T15" s="33">
        <f t="shared" si="1"/>
        <v>0</v>
      </c>
    </row>
    <row r="16" spans="1:22" s="28" customFormat="1" x14ac:dyDescent="0.3">
      <c r="C16" s="38" t="s">
        <v>29</v>
      </c>
      <c r="D16" s="39" t="s">
        <v>30</v>
      </c>
      <c r="E16" s="31">
        <v>97.5</v>
      </c>
      <c r="F16" s="31">
        <v>97.5</v>
      </c>
      <c r="G16" s="31">
        <v>97.5</v>
      </c>
      <c r="H16" s="31">
        <v>0</v>
      </c>
      <c r="I16" s="31">
        <f>H16/$E16*100</f>
        <v>0</v>
      </c>
      <c r="J16" s="31">
        <v>0</v>
      </c>
      <c r="K16" s="31">
        <f>J16/$E16*100</f>
        <v>0</v>
      </c>
      <c r="L16" s="31">
        <v>83.25</v>
      </c>
      <c r="M16" s="31">
        <f>L16/$E16*100</f>
        <v>85.384615384615387</v>
      </c>
      <c r="N16" s="31"/>
      <c r="O16" s="31">
        <f>N16/$G16*100</f>
        <v>0</v>
      </c>
      <c r="P16" s="32"/>
      <c r="Q16" s="31">
        <f>P16/E16*100</f>
        <v>0</v>
      </c>
      <c r="R16" s="33">
        <v>97.5</v>
      </c>
      <c r="S16" s="33"/>
      <c r="T16" s="33">
        <f t="shared" si="1"/>
        <v>0</v>
      </c>
    </row>
    <row r="17" spans="2:20" s="28" customFormat="1" x14ac:dyDescent="0.3">
      <c r="C17" s="40" t="s">
        <v>31</v>
      </c>
      <c r="D17" s="41" t="s">
        <v>18</v>
      </c>
      <c r="E17" s="31">
        <v>66.33</v>
      </c>
      <c r="F17" s="31">
        <v>66.86</v>
      </c>
      <c r="G17" s="31">
        <v>66.86</v>
      </c>
      <c r="H17" s="31">
        <v>11.449909706521703</v>
      </c>
      <c r="I17" s="31">
        <f>H17/$E17*100</f>
        <v>17.262037850929751</v>
      </c>
      <c r="J17" s="31">
        <v>31.837426038320327</v>
      </c>
      <c r="K17" s="31">
        <f>J17/$E17*100</f>
        <v>47.998531642273981</v>
      </c>
      <c r="L17" s="31">
        <v>52.023906005165721</v>
      </c>
      <c r="M17" s="31">
        <f>L17/$E17*100</f>
        <v>78.431940306295374</v>
      </c>
      <c r="N17" s="31"/>
      <c r="O17" s="31">
        <f>N17/$G17*100</f>
        <v>0</v>
      </c>
      <c r="P17" s="32"/>
      <c r="Q17" s="31">
        <f>P17/E17*100</f>
        <v>0</v>
      </c>
      <c r="R17" s="33">
        <v>66.33</v>
      </c>
      <c r="S17" s="33"/>
      <c r="T17" s="33">
        <f t="shared" si="1"/>
        <v>0</v>
      </c>
    </row>
    <row r="18" spans="2:20" x14ac:dyDescent="0.25">
      <c r="C18" s="53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28" customFormat="1" x14ac:dyDescent="0.25">
      <c r="C19" s="34" t="s">
        <v>33</v>
      </c>
      <c r="D19" s="42" t="s">
        <v>34</v>
      </c>
      <c r="E19" s="31">
        <v>85</v>
      </c>
      <c r="F19" s="31">
        <v>85</v>
      </c>
      <c r="G19" s="31">
        <v>85.5</v>
      </c>
      <c r="H19" s="31">
        <v>0</v>
      </c>
      <c r="I19" s="31">
        <f>H19/$E19*100</f>
        <v>0</v>
      </c>
      <c r="J19" s="31">
        <v>0</v>
      </c>
      <c r="K19" s="31">
        <f>J19/$E19*100</f>
        <v>0</v>
      </c>
      <c r="L19" s="31">
        <v>81.17</v>
      </c>
      <c r="M19" s="31">
        <f>L19/$E19*100</f>
        <v>95.494117647058829</v>
      </c>
      <c r="N19" s="31">
        <v>0</v>
      </c>
      <c r="O19" s="31">
        <f>N19/$G19*100</f>
        <v>0</v>
      </c>
      <c r="P19" s="32"/>
      <c r="Q19" s="31">
        <f>P19/E19*100</f>
        <v>0</v>
      </c>
      <c r="R19" s="33">
        <v>90.15</v>
      </c>
      <c r="S19" s="33"/>
      <c r="T19" s="33">
        <f t="shared" si="1"/>
        <v>0</v>
      </c>
    </row>
    <row r="20" spans="2:20" s="28" customFormat="1" x14ac:dyDescent="0.25">
      <c r="C20" s="34" t="s">
        <v>35</v>
      </c>
      <c r="D20" s="42" t="s">
        <v>36</v>
      </c>
      <c r="E20" s="31">
        <v>38.650759073681932</v>
      </c>
      <c r="F20" s="31">
        <v>50.078040065246931</v>
      </c>
      <c r="G20" s="31">
        <v>48.688652526849111</v>
      </c>
      <c r="H20" s="31">
        <v>40.186819867363496</v>
      </c>
      <c r="I20" s="31">
        <f>H20/$E20*100</f>
        <v>103.97420601948151</v>
      </c>
      <c r="J20" s="31">
        <v>54.36186121110461</v>
      </c>
      <c r="K20" s="31">
        <f>J20/$E20*100</f>
        <v>140.6488837838134</v>
      </c>
      <c r="L20" s="31">
        <v>53.929111292938714</v>
      </c>
      <c r="M20" s="31">
        <f>L20/$E20*100</f>
        <v>139.52924233682157</v>
      </c>
      <c r="N20" s="31">
        <v>0</v>
      </c>
      <c r="O20" s="31">
        <f>N20/$G20*100</f>
        <v>0</v>
      </c>
      <c r="P20" s="32"/>
      <c r="Q20" s="31">
        <f>P20/E20*100</f>
        <v>0</v>
      </c>
      <c r="R20" s="33">
        <f>R8</f>
        <v>38.650759073681932</v>
      </c>
      <c r="S20" s="33">
        <f>S8</f>
        <v>0</v>
      </c>
      <c r="T20" s="33">
        <f t="shared" si="1"/>
        <v>0</v>
      </c>
    </row>
    <row r="21" spans="2:20" s="28" customFormat="1" x14ac:dyDescent="0.25">
      <c r="C21" s="34" t="s">
        <v>37</v>
      </c>
      <c r="D21" s="42" t="s">
        <v>36</v>
      </c>
      <c r="E21" s="31">
        <v>54.263422474609591</v>
      </c>
      <c r="F21" s="31">
        <v>59.669668308986445</v>
      </c>
      <c r="G21" s="31">
        <v>57.718189461227595</v>
      </c>
      <c r="H21" s="31">
        <v>50.255951759425777</v>
      </c>
      <c r="I21" s="31">
        <f>H21/$E21*100</f>
        <v>92.614784448844972</v>
      </c>
      <c r="J21" s="31">
        <v>59.730490590457755</v>
      </c>
      <c r="K21" s="31">
        <f>J21/$E21*100</f>
        <v>110.07505215581685</v>
      </c>
      <c r="L21" s="31">
        <v>58.454485581137803</v>
      </c>
      <c r="M21" s="31">
        <f>L21/$E21*100</f>
        <v>107.72355099512798</v>
      </c>
      <c r="N21" s="31">
        <v>0</v>
      </c>
      <c r="O21" s="31">
        <f>N21/$G21*100</f>
        <v>0</v>
      </c>
      <c r="P21" s="32"/>
      <c r="Q21" s="31">
        <f>P21/E21*100</f>
        <v>0</v>
      </c>
      <c r="R21" s="33">
        <f>[1]Dashboard!$C44/([1]Dashboard!$C29-[1]Dashboard!$C212)*100</f>
        <v>58.596854690419853</v>
      </c>
      <c r="S21" s="33"/>
      <c r="T21" s="33">
        <f t="shared" si="1"/>
        <v>0</v>
      </c>
    </row>
    <row r="22" spans="2:20" x14ac:dyDescent="0.25">
      <c r="C22" s="53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x14ac:dyDescent="0.3">
      <c r="B23" s="77">
        <v>1</v>
      </c>
      <c r="C23" s="78" t="s">
        <v>39</v>
      </c>
      <c r="D23" s="78" t="s">
        <v>40</v>
      </c>
      <c r="E23" s="79">
        <v>6073.9744420211218</v>
      </c>
      <c r="F23" s="79">
        <v>5961.251891295</v>
      </c>
      <c r="G23" s="79">
        <v>6125.2442040400001</v>
      </c>
      <c r="H23" s="80">
        <v>1194.41854289099</v>
      </c>
      <c r="I23" s="80">
        <f>H23/$E23*100</f>
        <v>19.664530272431406</v>
      </c>
      <c r="J23" s="80">
        <v>1304.2953479006401</v>
      </c>
      <c r="K23" s="80">
        <f>J23/$E23*100</f>
        <v>21.473507344338351</v>
      </c>
      <c r="L23" s="80">
        <v>1220.7586882968001</v>
      </c>
      <c r="M23" s="80">
        <f>L23/$E23*100</f>
        <v>20.098186120957585</v>
      </c>
      <c r="N23" s="80"/>
      <c r="O23" s="80">
        <f>N23/$G23*100</f>
        <v>0</v>
      </c>
      <c r="P23" s="81"/>
      <c r="Q23" s="80">
        <f>P23/$E23*100</f>
        <v>0</v>
      </c>
    </row>
    <row r="24" spans="2:20" x14ac:dyDescent="0.3">
      <c r="B24" s="56">
        <v>2</v>
      </c>
      <c r="C24" s="58" t="s">
        <v>41</v>
      </c>
      <c r="D24" s="58" t="s">
        <v>40</v>
      </c>
      <c r="E24" s="14">
        <v>2347.6372277826008</v>
      </c>
      <c r="F24" s="14">
        <v>2985.2781105130007</v>
      </c>
      <c r="G24" s="14">
        <v>2982.2988669259998</v>
      </c>
      <c r="H24" s="31">
        <v>479.99882829399002</v>
      </c>
      <c r="I24" s="31">
        <f>H24/$E24*100</f>
        <v>20.446039218221134</v>
      </c>
      <c r="J24" s="31">
        <v>709.03922680864002</v>
      </c>
      <c r="K24" s="31">
        <f>J24/$E24*100</f>
        <v>30.202248389047075</v>
      </c>
      <c r="L24" s="31">
        <v>658.34431162980002</v>
      </c>
      <c r="M24" s="31">
        <f>L24/$E24*100</f>
        <v>28.042846818016336</v>
      </c>
      <c r="N24" s="31"/>
      <c r="O24" s="31">
        <f>N24/$G24*100</f>
        <v>0</v>
      </c>
      <c r="P24" s="32"/>
      <c r="Q24" s="31">
        <f>P24/$E24*100</f>
        <v>0</v>
      </c>
    </row>
    <row r="25" spans="2:20" x14ac:dyDescent="0.3">
      <c r="B25" s="56">
        <v>3</v>
      </c>
      <c r="C25" s="58" t="s">
        <v>42</v>
      </c>
      <c r="D25" s="58" t="s">
        <v>40</v>
      </c>
      <c r="E25" s="14">
        <v>1838.4416604563951</v>
      </c>
      <c r="F25" s="14">
        <v>2032.2130000000004</v>
      </c>
      <c r="G25" s="14">
        <v>1996.213</v>
      </c>
      <c r="H25" s="31">
        <v>332.67896632100002</v>
      </c>
      <c r="I25" s="31">
        <f t="shared" ref="I25:I53" si="2">H25/$E25*100</f>
        <v>18.095704284595691</v>
      </c>
      <c r="J25" s="31">
        <v>505.736316429</v>
      </c>
      <c r="K25" s="31">
        <f t="shared" ref="K25:K53" si="3">J25/$E25*100</f>
        <v>27.508967366603866</v>
      </c>
      <c r="L25" s="31">
        <v>469.637848615</v>
      </c>
      <c r="M25" s="31">
        <f t="shared" ref="M25:M53" si="4">L25/$E25*100</f>
        <v>25.545431150554538</v>
      </c>
      <c r="N25" s="31"/>
      <c r="O25" s="31">
        <f t="shared" ref="O25:O53" si="5">N25/$G25*100</f>
        <v>0</v>
      </c>
      <c r="P25" s="32"/>
      <c r="Q25" s="31">
        <f t="shared" ref="Q25:Q53" si="6">P25/$E25*100</f>
        <v>0</v>
      </c>
    </row>
    <row r="26" spans="2:20" x14ac:dyDescent="0.3">
      <c r="B26" s="56">
        <v>4</v>
      </c>
      <c r="C26" s="58" t="s">
        <v>43</v>
      </c>
      <c r="D26" s="58" t="s">
        <v>40</v>
      </c>
      <c r="E26" s="14">
        <v>48.782899999999998</v>
      </c>
      <c r="F26" s="14">
        <v>36.197370999999997</v>
      </c>
      <c r="G26" s="14">
        <v>24.909327000000001</v>
      </c>
      <c r="H26" s="31">
        <v>2.4677618419999998</v>
      </c>
      <c r="I26" s="31">
        <f t="shared" si="2"/>
        <v>5.05866162528263</v>
      </c>
      <c r="J26" s="31">
        <v>3.0544315000000002</v>
      </c>
      <c r="K26" s="31">
        <f t="shared" si="3"/>
        <v>6.2612749549534792</v>
      </c>
      <c r="L26" s="31">
        <v>2.1146278031300003</v>
      </c>
      <c r="M26" s="31">
        <f t="shared" si="4"/>
        <v>4.3347726419093586</v>
      </c>
      <c r="N26" s="31"/>
      <c r="O26" s="31">
        <f t="shared" si="5"/>
        <v>0</v>
      </c>
      <c r="P26" s="32"/>
      <c r="Q26" s="31">
        <f t="shared" si="6"/>
        <v>0</v>
      </c>
    </row>
    <row r="27" spans="2:20" x14ac:dyDescent="0.3">
      <c r="B27" s="56">
        <v>5</v>
      </c>
      <c r="C27" s="58" t="s">
        <v>44</v>
      </c>
      <c r="D27" s="58" t="s">
        <v>40</v>
      </c>
      <c r="E27" s="14">
        <v>63.626648991690239</v>
      </c>
      <c r="F27" s="14">
        <v>67.264976000000004</v>
      </c>
      <c r="G27" s="14">
        <v>69.185855180999994</v>
      </c>
      <c r="H27" s="31">
        <v>0</v>
      </c>
      <c r="I27" s="31">
        <f t="shared" si="2"/>
        <v>0</v>
      </c>
      <c r="J27" s="31">
        <v>60.472427357999997</v>
      </c>
      <c r="K27" s="31">
        <f t="shared" si="3"/>
        <v>95.04260921535851</v>
      </c>
      <c r="L27" s="31">
        <v>7.713427824</v>
      </c>
      <c r="M27" s="31">
        <f t="shared" si="4"/>
        <v>12.122951540332398</v>
      </c>
      <c r="N27" s="31"/>
      <c r="O27" s="31">
        <f t="shared" si="5"/>
        <v>0</v>
      </c>
      <c r="P27" s="32"/>
      <c r="Q27" s="31">
        <f t="shared" si="6"/>
        <v>0</v>
      </c>
    </row>
    <row r="28" spans="2:20" x14ac:dyDescent="0.3">
      <c r="B28" s="56">
        <v>6</v>
      </c>
      <c r="C28" s="58" t="s">
        <v>45</v>
      </c>
      <c r="D28" s="58" t="s">
        <v>40</v>
      </c>
      <c r="E28" s="14">
        <v>396.78601833451563</v>
      </c>
      <c r="F28" s="14">
        <v>849.60276351300001</v>
      </c>
      <c r="G28" s="14">
        <v>891.99068474499995</v>
      </c>
      <c r="H28" s="31">
        <v>144.85210013098998</v>
      </c>
      <c r="I28" s="31">
        <f t="shared" si="2"/>
        <v>36.506351896923576</v>
      </c>
      <c r="J28" s="31">
        <v>139.77605152163997</v>
      </c>
      <c r="K28" s="31">
        <f t="shared" si="3"/>
        <v>35.227060698444255</v>
      </c>
      <c r="L28" s="31">
        <v>178.87840738766999</v>
      </c>
      <c r="M28" s="31">
        <f t="shared" si="4"/>
        <v>45.081832303088923</v>
      </c>
      <c r="N28" s="31"/>
      <c r="O28" s="31">
        <f t="shared" si="5"/>
        <v>0</v>
      </c>
      <c r="P28" s="32"/>
      <c r="Q28" s="31">
        <f t="shared" si="6"/>
        <v>0</v>
      </c>
    </row>
    <row r="29" spans="2:20" x14ac:dyDescent="0.3">
      <c r="B29" s="56">
        <v>7</v>
      </c>
      <c r="C29" s="58" t="s">
        <v>46</v>
      </c>
      <c r="D29" s="58" t="s">
        <v>40</v>
      </c>
      <c r="E29" s="14">
        <v>3679.0978124173816</v>
      </c>
      <c r="F29" s="14">
        <v>2975.0813697819999</v>
      </c>
      <c r="G29" s="14">
        <v>3142.9351038459999</v>
      </c>
      <c r="H29" s="31">
        <v>714.40948132899996</v>
      </c>
      <c r="I29" s="31">
        <f t="shared" si="2"/>
        <v>19.418061648640737</v>
      </c>
      <c r="J29" s="31">
        <v>595.25612109199994</v>
      </c>
      <c r="K29" s="31">
        <f t="shared" si="3"/>
        <v>16.179404610634201</v>
      </c>
      <c r="L29" s="31">
        <v>562.41437666700006</v>
      </c>
      <c r="M29" s="31">
        <f t="shared" si="4"/>
        <v>15.286747059803258</v>
      </c>
      <c r="N29" s="31"/>
      <c r="O29" s="31">
        <f t="shared" si="5"/>
        <v>0</v>
      </c>
      <c r="P29" s="32"/>
      <c r="Q29" s="31">
        <f t="shared" si="6"/>
        <v>0</v>
      </c>
    </row>
    <row r="30" spans="2:20" x14ac:dyDescent="0.3">
      <c r="B30" s="56">
        <v>8</v>
      </c>
      <c r="C30" s="58" t="s">
        <v>47</v>
      </c>
      <c r="D30" s="58" t="s">
        <v>40</v>
      </c>
      <c r="E30" s="14">
        <v>3606.1560429584019</v>
      </c>
      <c r="F30" s="14">
        <v>2973.4192837820001</v>
      </c>
      <c r="G30" s="14">
        <v>3139.605372471</v>
      </c>
      <c r="H30" s="31">
        <v>714.40948132899996</v>
      </c>
      <c r="I30" s="31">
        <f t="shared" si="2"/>
        <v>19.810831057186199</v>
      </c>
      <c r="J30" s="31">
        <v>595.25612109199994</v>
      </c>
      <c r="K30" s="31">
        <f t="shared" si="3"/>
        <v>16.506665657309338</v>
      </c>
      <c r="L30" s="31">
        <v>562.41437666700006</v>
      </c>
      <c r="M30" s="31">
        <f t="shared" si="4"/>
        <v>15.595952309529265</v>
      </c>
      <c r="N30" s="31"/>
      <c r="O30" s="31">
        <f t="shared" si="5"/>
        <v>0</v>
      </c>
      <c r="P30" s="32"/>
      <c r="Q30" s="31">
        <f t="shared" si="6"/>
        <v>0</v>
      </c>
    </row>
    <row r="31" spans="2:20" x14ac:dyDescent="0.3">
      <c r="B31" s="56">
        <v>9</v>
      </c>
      <c r="C31" s="58" t="s">
        <v>48</v>
      </c>
      <c r="D31" s="58" t="s">
        <v>40</v>
      </c>
      <c r="E31" s="14">
        <v>274.15610521039002</v>
      </c>
      <c r="F31" s="14">
        <v>414.68248599999998</v>
      </c>
      <c r="G31" s="14">
        <v>580.86857468899996</v>
      </c>
      <c r="H31" s="31">
        <v>77.496021400000004</v>
      </c>
      <c r="I31" s="31">
        <f t="shared" si="2"/>
        <v>28.267114949174239</v>
      </c>
      <c r="J31" s="31">
        <v>126.128535656</v>
      </c>
      <c r="K31" s="31">
        <f t="shared" si="3"/>
        <v>46.006101363020072</v>
      </c>
      <c r="L31" s="31">
        <v>60.724444750000004</v>
      </c>
      <c r="M31" s="31">
        <f t="shared" si="4"/>
        <v>22.149586894444493</v>
      </c>
      <c r="N31" s="31"/>
      <c r="O31" s="31">
        <f t="shared" si="5"/>
        <v>0</v>
      </c>
      <c r="P31" s="32"/>
      <c r="Q31" s="31">
        <f t="shared" si="6"/>
        <v>0</v>
      </c>
    </row>
    <row r="32" spans="2:20" x14ac:dyDescent="0.3">
      <c r="B32" s="56">
        <v>10</v>
      </c>
      <c r="C32" s="58" t="s">
        <v>49</v>
      </c>
      <c r="D32" s="58" t="s">
        <v>40</v>
      </c>
      <c r="E32" s="14">
        <v>1584.3969642443501</v>
      </c>
      <c r="F32" s="14">
        <v>1600.492624</v>
      </c>
      <c r="G32" s="14">
        <v>1600.492624</v>
      </c>
      <c r="H32" s="31">
        <v>397.60334</v>
      </c>
      <c r="I32" s="31">
        <f t="shared" si="2"/>
        <v>25.094931950316496</v>
      </c>
      <c r="J32" s="31">
        <v>351.89636474999998</v>
      </c>
      <c r="K32" s="31">
        <f t="shared" si="3"/>
        <v>22.210113544229788</v>
      </c>
      <c r="L32" s="31">
        <v>407.18238600000001</v>
      </c>
      <c r="M32" s="31">
        <f t="shared" si="4"/>
        <v>25.699518188246369</v>
      </c>
      <c r="N32" s="31"/>
      <c r="O32" s="31">
        <f t="shared" si="5"/>
        <v>0</v>
      </c>
      <c r="P32" s="32"/>
      <c r="Q32" s="31">
        <f t="shared" si="6"/>
        <v>0</v>
      </c>
    </row>
    <row r="33" spans="2:17" x14ac:dyDescent="0.3">
      <c r="B33" s="56">
        <v>11</v>
      </c>
      <c r="C33" s="58" t="s">
        <v>50</v>
      </c>
      <c r="D33" s="58" t="s">
        <v>40</v>
      </c>
      <c r="E33" s="14">
        <v>1747.6029735036618</v>
      </c>
      <c r="F33" s="14">
        <v>958.24417378199996</v>
      </c>
      <c r="G33" s="14">
        <v>958.24417378199996</v>
      </c>
      <c r="H33" s="31">
        <v>239.310119929</v>
      </c>
      <c r="I33" s="31">
        <f t="shared" si="2"/>
        <v>13.693620550966553</v>
      </c>
      <c r="J33" s="31">
        <v>117.231220686</v>
      </c>
      <c r="K33" s="31">
        <f t="shared" si="3"/>
        <v>6.7081151991273122</v>
      </c>
      <c r="L33" s="31">
        <v>94.507545917000002</v>
      </c>
      <c r="M33" s="31">
        <f t="shared" si="4"/>
        <v>5.4078384707441662</v>
      </c>
      <c r="N33" s="31"/>
      <c r="O33" s="31">
        <f t="shared" si="5"/>
        <v>0</v>
      </c>
      <c r="P33" s="32"/>
      <c r="Q33" s="31">
        <f t="shared" si="6"/>
        <v>0</v>
      </c>
    </row>
    <row r="34" spans="2:17" x14ac:dyDescent="0.3">
      <c r="B34" s="56">
        <v>12</v>
      </c>
      <c r="C34" s="58" t="s">
        <v>83</v>
      </c>
      <c r="D34" s="58" t="s">
        <v>40</v>
      </c>
      <c r="E34" s="14">
        <v>71.214382356270008</v>
      </c>
      <c r="F34" s="14">
        <v>0</v>
      </c>
      <c r="G34" s="14">
        <v>0</v>
      </c>
      <c r="H34" s="31">
        <v>0</v>
      </c>
      <c r="I34" s="31">
        <f t="shared" ref="I34" si="7">H34/$E34*100</f>
        <v>0</v>
      </c>
      <c r="J34" s="31">
        <v>0</v>
      </c>
      <c r="K34" s="31">
        <f t="shared" ref="K34" si="8">J34/$E34*100</f>
        <v>0</v>
      </c>
      <c r="L34" s="31">
        <v>0</v>
      </c>
      <c r="M34" s="31">
        <f t="shared" ref="M34" si="9">L34/$E34*100</f>
        <v>0</v>
      </c>
      <c r="N34" s="31"/>
      <c r="O34" s="31" t="e">
        <f t="shared" ref="O34" si="10">N34/$G34*100</f>
        <v>#DIV/0!</v>
      </c>
      <c r="P34" s="32"/>
      <c r="Q34" s="31">
        <f t="shared" ref="Q34" si="11">P34/$E34*100</f>
        <v>0</v>
      </c>
    </row>
    <row r="35" spans="2:17" x14ac:dyDescent="0.3">
      <c r="B35" s="56">
        <v>13</v>
      </c>
      <c r="C35" s="58" t="s">
        <v>84</v>
      </c>
      <c r="D35" s="58" t="s">
        <v>40</v>
      </c>
      <c r="E35" s="14">
        <v>1.7273871027100001</v>
      </c>
      <c r="F35" s="14">
        <v>1.662086</v>
      </c>
      <c r="G35" s="14">
        <v>3.3297313750000002</v>
      </c>
      <c r="H35" s="31">
        <v>0</v>
      </c>
      <c r="I35" s="31">
        <f t="shared" ref="I35" si="12">H35/$E35*100</f>
        <v>0</v>
      </c>
      <c r="J35" s="31">
        <v>0</v>
      </c>
      <c r="K35" s="31">
        <f t="shared" ref="K35" si="13">J35/$E35*100</f>
        <v>0</v>
      </c>
      <c r="L35" s="31">
        <v>0</v>
      </c>
      <c r="M35" s="31">
        <f t="shared" ref="M35" si="14">L35/$E35*100</f>
        <v>0</v>
      </c>
      <c r="N35" s="31"/>
      <c r="O35" s="31">
        <f t="shared" ref="O35" si="15">N35/$G35*100</f>
        <v>0</v>
      </c>
      <c r="P35" s="32"/>
      <c r="Q35" s="31">
        <f t="shared" ref="Q35" si="16">P35/$E35*100</f>
        <v>0</v>
      </c>
    </row>
    <row r="36" spans="2:17" x14ac:dyDescent="0.3">
      <c r="B36" s="56">
        <v>14</v>
      </c>
      <c r="C36" s="58" t="s">
        <v>51</v>
      </c>
      <c r="D36" s="58" t="s">
        <v>40</v>
      </c>
      <c r="E36" s="14">
        <v>47.23940182114</v>
      </c>
      <c r="F36" s="14">
        <v>0.89241099999999995</v>
      </c>
      <c r="G36" s="14">
        <v>1.0233268E-2</v>
      </c>
      <c r="H36" s="31">
        <v>1.0233268E-2</v>
      </c>
      <c r="I36" s="31">
        <f t="shared" si="2"/>
        <v>2.1662568968899461E-2</v>
      </c>
      <c r="J36" s="31">
        <v>0</v>
      </c>
      <c r="K36" s="31">
        <f t="shared" si="3"/>
        <v>0</v>
      </c>
      <c r="L36" s="31">
        <v>0</v>
      </c>
      <c r="M36" s="31">
        <f t="shared" si="4"/>
        <v>0</v>
      </c>
      <c r="N36" s="31"/>
      <c r="O36" s="31">
        <f t="shared" si="5"/>
        <v>0</v>
      </c>
      <c r="P36" s="32"/>
      <c r="Q36" s="31">
        <f t="shared" si="6"/>
        <v>0</v>
      </c>
    </row>
    <row r="37" spans="2:17" s="28" customFormat="1" x14ac:dyDescent="0.3">
      <c r="B37" s="57">
        <v>15</v>
      </c>
      <c r="C37" s="43" t="s">
        <v>52</v>
      </c>
      <c r="D37" s="43" t="s">
        <v>18</v>
      </c>
      <c r="E37" s="14">
        <v>38.65075907368194</v>
      </c>
      <c r="F37" s="14">
        <v>50.078040065246931</v>
      </c>
      <c r="G37" s="14">
        <v>48.688652526849104</v>
      </c>
      <c r="H37" s="31">
        <v>40.186819867363496</v>
      </c>
      <c r="I37" s="31">
        <f t="shared" si="2"/>
        <v>103.97420601948149</v>
      </c>
      <c r="J37" s="31">
        <v>54.36186121110461</v>
      </c>
      <c r="K37" s="31">
        <f t="shared" si="3"/>
        <v>140.64888378381337</v>
      </c>
      <c r="L37" s="31">
        <v>53.9291112929387</v>
      </c>
      <c r="M37" s="31">
        <f t="shared" si="4"/>
        <v>139.52924233682151</v>
      </c>
      <c r="N37" s="31"/>
      <c r="O37" s="31">
        <f t="shared" si="5"/>
        <v>0</v>
      </c>
      <c r="P37" s="32"/>
      <c r="Q37" s="31">
        <f t="shared" si="6"/>
        <v>0</v>
      </c>
    </row>
    <row r="38" spans="2:17" s="28" customFormat="1" x14ac:dyDescent="0.3">
      <c r="B38" s="57">
        <v>16</v>
      </c>
      <c r="C38" s="44" t="s">
        <v>53</v>
      </c>
      <c r="D38" s="44" t="s">
        <v>18</v>
      </c>
      <c r="E38" s="14">
        <v>60.571506310012694</v>
      </c>
      <c r="F38" s="14">
        <v>49.906989740299409</v>
      </c>
      <c r="G38" s="14">
        <v>51.311180406048592</v>
      </c>
      <c r="H38" s="31">
        <v>59.812323375341414</v>
      </c>
      <c r="I38" s="31">
        <f t="shared" si="2"/>
        <v>98.746633556072254</v>
      </c>
      <c r="J38" s="31">
        <v>45.638138788895375</v>
      </c>
      <c r="K38" s="31">
        <f t="shared" si="3"/>
        <v>75.345887149171361</v>
      </c>
      <c r="L38" s="31">
        <v>46.0708887070613</v>
      </c>
      <c r="M38" s="31">
        <f t="shared" si="4"/>
        <v>76.060331851852283</v>
      </c>
      <c r="N38" s="31"/>
      <c r="O38" s="31">
        <f t="shared" si="5"/>
        <v>0</v>
      </c>
      <c r="P38" s="32"/>
      <c r="Q38" s="31">
        <f t="shared" si="6"/>
        <v>0</v>
      </c>
    </row>
    <row r="39" spans="2:17" s="28" customFormat="1" x14ac:dyDescent="0.3">
      <c r="B39" s="57">
        <v>17</v>
      </c>
      <c r="C39" s="58" t="s">
        <v>54</v>
      </c>
      <c r="D39" s="44" t="s">
        <v>18</v>
      </c>
      <c r="E39" s="14">
        <v>0.77773461630538299</v>
      </c>
      <c r="F39" s="14">
        <v>1.4970194453670971E-2</v>
      </c>
      <c r="G39" s="14">
        <v>1.6706710229202762E-4</v>
      </c>
      <c r="H39" s="31">
        <v>8.5675729507943114E-4</v>
      </c>
      <c r="I39" s="31">
        <f t="shared" si="2"/>
        <v>0.11016062254621561</v>
      </c>
      <c r="J39" s="31">
        <v>0</v>
      </c>
      <c r="K39" s="31">
        <f t="shared" si="3"/>
        <v>0</v>
      </c>
      <c r="L39" s="31">
        <v>0</v>
      </c>
      <c r="M39" s="31">
        <f t="shared" si="4"/>
        <v>0</v>
      </c>
      <c r="N39" s="31"/>
      <c r="O39" s="31">
        <f t="shared" si="5"/>
        <v>0</v>
      </c>
      <c r="P39" s="32"/>
      <c r="Q39" s="31">
        <f t="shared" si="6"/>
        <v>0</v>
      </c>
    </row>
    <row r="40" spans="2:17" s="28" customFormat="1" x14ac:dyDescent="0.25">
      <c r="B40" s="57">
        <v>18</v>
      </c>
      <c r="C40" s="59" t="s">
        <v>55</v>
      </c>
      <c r="D40" s="45" t="s">
        <v>18</v>
      </c>
      <c r="E40" s="14">
        <v>78.310295930723811</v>
      </c>
      <c r="F40" s="14">
        <v>68.074495064407174</v>
      </c>
      <c r="G40" s="14">
        <v>66.935377340554524</v>
      </c>
      <c r="H40" s="31">
        <v>69.308287168826283</v>
      </c>
      <c r="I40" s="31">
        <f t="shared" si="2"/>
        <v>88.504693214464368</v>
      </c>
      <c r="J40" s="31">
        <v>71.326986901035212</v>
      </c>
      <c r="K40" s="31">
        <f t="shared" si="3"/>
        <v>91.082514825552067</v>
      </c>
      <c r="L40" s="31">
        <v>71.336205131379131</v>
      </c>
      <c r="M40" s="31">
        <f t="shared" si="4"/>
        <v>91.094286241091183</v>
      </c>
      <c r="N40" s="31"/>
      <c r="O40" s="31">
        <f t="shared" si="5"/>
        <v>0</v>
      </c>
      <c r="P40" s="32"/>
      <c r="Q40" s="31">
        <f t="shared" si="6"/>
        <v>0</v>
      </c>
    </row>
    <row r="41" spans="2:17" s="28" customFormat="1" x14ac:dyDescent="0.25">
      <c r="B41" s="57">
        <v>19</v>
      </c>
      <c r="C41" s="59" t="s">
        <v>56</v>
      </c>
      <c r="D41" s="45" t="s">
        <v>18</v>
      </c>
      <c r="E41" s="14">
        <v>2.0779573361117896</v>
      </c>
      <c r="F41" s="14">
        <v>1.2125292739904796</v>
      </c>
      <c r="G41" s="14">
        <v>0.8352391263077954</v>
      </c>
      <c r="H41" s="31">
        <v>0.51411830540730885</v>
      </c>
      <c r="I41" s="31">
        <f t="shared" si="2"/>
        <v>24.741523633459739</v>
      </c>
      <c r="J41" s="31">
        <v>0.43078455810518212</v>
      </c>
      <c r="K41" s="31">
        <f t="shared" si="3"/>
        <v>20.731155092493527</v>
      </c>
      <c r="L41" s="31">
        <v>0.32120393018890353</v>
      </c>
      <c r="M41" s="31">
        <f t="shared" si="4"/>
        <v>15.457676854421399</v>
      </c>
      <c r="N41" s="31"/>
      <c r="O41" s="31">
        <f t="shared" si="5"/>
        <v>0</v>
      </c>
      <c r="P41" s="32"/>
      <c r="Q41" s="31">
        <f t="shared" si="6"/>
        <v>0</v>
      </c>
    </row>
    <row r="42" spans="2:17" s="28" customFormat="1" x14ac:dyDescent="0.25">
      <c r="B42" s="57">
        <v>20</v>
      </c>
      <c r="C42" s="59" t="s">
        <v>57</v>
      </c>
      <c r="D42" s="45" t="s">
        <v>18</v>
      </c>
      <c r="E42" s="14">
        <v>2.7102419504476472</v>
      </c>
      <c r="F42" s="14">
        <v>2.2532231004916645</v>
      </c>
      <c r="G42" s="14">
        <v>2.3198833607281357</v>
      </c>
      <c r="H42" s="31">
        <v>0</v>
      </c>
      <c r="I42" s="31">
        <f t="shared" si="2"/>
        <v>0</v>
      </c>
      <c r="J42" s="31">
        <v>8.5287844552951206</v>
      </c>
      <c r="K42" s="31">
        <f t="shared" si="3"/>
        <v>314.68719808895412</v>
      </c>
      <c r="L42" s="31">
        <v>1.1716403844827952</v>
      </c>
      <c r="M42" s="31">
        <f t="shared" si="4"/>
        <v>43.230102917168587</v>
      </c>
      <c r="N42" s="31"/>
      <c r="O42" s="31">
        <f t="shared" si="5"/>
        <v>0</v>
      </c>
      <c r="P42" s="32"/>
      <c r="Q42" s="31">
        <f t="shared" si="6"/>
        <v>0</v>
      </c>
    </row>
    <row r="43" spans="2:17" s="28" customFormat="1" x14ac:dyDescent="0.25">
      <c r="B43" s="57">
        <v>21</v>
      </c>
      <c r="C43" s="59" t="s">
        <v>58</v>
      </c>
      <c r="D43" s="45" t="s">
        <v>18</v>
      </c>
      <c r="E43" s="14">
        <v>16.901504782716771</v>
      </c>
      <c r="F43" s="14">
        <v>28.459752561110673</v>
      </c>
      <c r="G43" s="14">
        <v>29.909500172409548</v>
      </c>
      <c r="H43" s="31">
        <v>30.177594525766398</v>
      </c>
      <c r="I43" s="31">
        <f t="shared" si="2"/>
        <v>178.54974994076008</v>
      </c>
      <c r="J43" s="31">
        <v>19.713444085564479</v>
      </c>
      <c r="K43" s="31">
        <f t="shared" si="3"/>
        <v>116.63721271565805</v>
      </c>
      <c r="L43" s="31">
        <v>27.170950553949169</v>
      </c>
      <c r="M43" s="31">
        <f t="shared" si="4"/>
        <v>160.76054116633321</v>
      </c>
      <c r="N43" s="31"/>
      <c r="O43" s="31">
        <f t="shared" si="5"/>
        <v>0</v>
      </c>
      <c r="P43" s="32"/>
      <c r="Q43" s="31">
        <f t="shared" si="6"/>
        <v>0</v>
      </c>
    </row>
    <row r="44" spans="2:17" s="28" customFormat="1" x14ac:dyDescent="0.3">
      <c r="B44" s="57">
        <v>22</v>
      </c>
      <c r="C44" s="75" t="s">
        <v>59</v>
      </c>
      <c r="D44" s="75" t="s">
        <v>60</v>
      </c>
      <c r="E44" s="76">
        <f>SUM(E45:E49)</f>
        <v>1838.4416604563949</v>
      </c>
      <c r="F44" s="76">
        <f>SUM(F45:F49)</f>
        <v>2032.2130000000004</v>
      </c>
      <c r="G44" s="76">
        <f>SUM(G45:G49)</f>
        <v>1996.213</v>
      </c>
      <c r="H44" s="32">
        <f>SUM(H45:H49)</f>
        <v>332.67896632100002</v>
      </c>
      <c r="I44" s="31">
        <f t="shared" si="2"/>
        <v>18.095704284595694</v>
      </c>
      <c r="J44" s="32">
        <f>SUM(J45:J49)</f>
        <v>505.736316429</v>
      </c>
      <c r="K44" s="31">
        <f t="shared" si="3"/>
        <v>27.508967366603869</v>
      </c>
      <c r="L44" s="32">
        <f>SUM(L45:L49)</f>
        <v>469.637848615</v>
      </c>
      <c r="M44" s="31">
        <f t="shared" si="4"/>
        <v>25.545431150554538</v>
      </c>
      <c r="N44" s="31"/>
      <c r="O44" s="31">
        <f t="shared" si="5"/>
        <v>0</v>
      </c>
      <c r="P44" s="32">
        <f>SUM(P45:P49)</f>
        <v>0</v>
      </c>
      <c r="Q44" s="31">
        <f t="shared" si="6"/>
        <v>0</v>
      </c>
    </row>
    <row r="45" spans="2:17" s="28" customFormat="1" x14ac:dyDescent="0.3">
      <c r="C45" s="46" t="s">
        <v>61</v>
      </c>
      <c r="D45" s="44" t="s">
        <v>60</v>
      </c>
      <c r="E45" s="14">
        <v>628.71821124999997</v>
      </c>
      <c r="F45" s="14">
        <v>561.92999999999995</v>
      </c>
      <c r="G45" s="14">
        <v>540.21799999999996</v>
      </c>
      <c r="H45" s="31">
        <v>121.208556958</v>
      </c>
      <c r="I45" s="31">
        <f t="shared" si="2"/>
        <v>19.278677599781393</v>
      </c>
      <c r="J45" s="31">
        <v>117.557070744</v>
      </c>
      <c r="K45" s="31">
        <f t="shared" si="3"/>
        <v>18.697894961603915</v>
      </c>
      <c r="L45" s="31">
        <v>147.65830399999999</v>
      </c>
      <c r="M45" s="31">
        <f t="shared" si="4"/>
        <v>23.485609508022659</v>
      </c>
      <c r="N45" s="31"/>
      <c r="O45" s="31">
        <f t="shared" si="5"/>
        <v>0</v>
      </c>
      <c r="P45" s="32"/>
      <c r="Q45" s="31">
        <f t="shared" si="6"/>
        <v>0</v>
      </c>
    </row>
    <row r="46" spans="2:17" s="28" customFormat="1" ht="15.05" customHeight="1" x14ac:dyDescent="0.3">
      <c r="C46" s="46" t="s">
        <v>62</v>
      </c>
      <c r="D46" s="44" t="s">
        <v>60</v>
      </c>
      <c r="E46" s="14">
        <v>505.35692312797499</v>
      </c>
      <c r="F46" s="14">
        <v>475.31500000000034</v>
      </c>
      <c r="G46" s="14">
        <v>463</v>
      </c>
      <c r="H46" s="31">
        <v>101.50124445900001</v>
      </c>
      <c r="I46" s="31">
        <f t="shared" si="2"/>
        <v>20.085060640060956</v>
      </c>
      <c r="J46" s="31">
        <v>98.417097654000003</v>
      </c>
      <c r="K46" s="31">
        <f t="shared" si="3"/>
        <v>19.474769840855068</v>
      </c>
      <c r="L46" s="31">
        <v>110.744985748</v>
      </c>
      <c r="M46" s="31">
        <f t="shared" si="4"/>
        <v>21.91421165510684</v>
      </c>
      <c r="N46" s="31"/>
      <c r="O46" s="31">
        <f t="shared" si="5"/>
        <v>0</v>
      </c>
      <c r="P46" s="32"/>
      <c r="Q46" s="31">
        <f t="shared" si="6"/>
        <v>0</v>
      </c>
    </row>
    <row r="47" spans="2:17" s="28" customFormat="1" x14ac:dyDescent="0.3">
      <c r="C47" s="46" t="s">
        <v>63</v>
      </c>
      <c r="D47" s="44" t="s">
        <v>60</v>
      </c>
      <c r="E47" s="14">
        <v>288.6345</v>
      </c>
      <c r="F47" s="14">
        <v>487.23500000000001</v>
      </c>
      <c r="G47" s="14">
        <v>472.23500000000001</v>
      </c>
      <c r="H47" s="31">
        <v>109.528698048</v>
      </c>
      <c r="I47" s="31">
        <f t="shared" si="2"/>
        <v>37.94719551820728</v>
      </c>
      <c r="J47" s="31">
        <v>120.651898707</v>
      </c>
      <c r="K47" s="31">
        <f t="shared" si="3"/>
        <v>41.800927715501786</v>
      </c>
      <c r="L47" s="31">
        <v>117.55891746</v>
      </c>
      <c r="M47" s="31">
        <f t="shared" si="4"/>
        <v>40.729336742489203</v>
      </c>
      <c r="N47" s="31"/>
      <c r="O47" s="31">
        <f t="shared" si="5"/>
        <v>0</v>
      </c>
      <c r="P47" s="32"/>
      <c r="Q47" s="31">
        <f t="shared" si="6"/>
        <v>0</v>
      </c>
    </row>
    <row r="48" spans="2:17" s="28" customFormat="1" x14ac:dyDescent="0.3">
      <c r="C48" s="46" t="s">
        <v>64</v>
      </c>
      <c r="D48" s="44" t="s">
        <v>60</v>
      </c>
      <c r="E48" s="14">
        <v>1.5972000000000002</v>
      </c>
      <c r="F48" s="14">
        <v>1.597</v>
      </c>
      <c r="G48" s="14">
        <v>1.597</v>
      </c>
      <c r="H48" s="31">
        <v>0.44046685600000002</v>
      </c>
      <c r="I48" s="31">
        <f t="shared" si="2"/>
        <v>27.577439018281989</v>
      </c>
      <c r="J48" s="31">
        <v>0.46702877199999998</v>
      </c>
      <c r="K48" s="31">
        <f t="shared" si="3"/>
        <v>29.240469070874024</v>
      </c>
      <c r="L48" s="31">
        <v>0.33288334600000002</v>
      </c>
      <c r="M48" s="31">
        <f t="shared" si="4"/>
        <v>20.841682068620084</v>
      </c>
      <c r="N48" s="31"/>
      <c r="O48" s="31">
        <f t="shared" si="5"/>
        <v>0</v>
      </c>
      <c r="P48" s="32"/>
      <c r="Q48" s="31">
        <f t="shared" si="6"/>
        <v>0</v>
      </c>
    </row>
    <row r="49" spans="2:20" s="28" customFormat="1" x14ac:dyDescent="0.3">
      <c r="C49" s="46" t="s">
        <v>65</v>
      </c>
      <c r="D49" s="44" t="s">
        <v>60</v>
      </c>
      <c r="E49" s="14">
        <v>414.13482607841996</v>
      </c>
      <c r="F49" s="14">
        <v>506.13600000000002</v>
      </c>
      <c r="G49" s="14">
        <v>519.16300000000001</v>
      </c>
      <c r="H49" s="31">
        <v>0</v>
      </c>
      <c r="I49" s="31">
        <f t="shared" si="2"/>
        <v>0</v>
      </c>
      <c r="J49" s="31">
        <v>168.643220552</v>
      </c>
      <c r="K49" s="31">
        <f t="shared" si="3"/>
        <v>40.721815682331908</v>
      </c>
      <c r="L49" s="31">
        <v>93.342758060999998</v>
      </c>
      <c r="M49" s="31">
        <f t="shared" si="4"/>
        <v>22.539219641316702</v>
      </c>
      <c r="N49" s="31"/>
      <c r="O49" s="31">
        <f t="shared" si="5"/>
        <v>0</v>
      </c>
      <c r="P49" s="32"/>
      <c r="Q49" s="31">
        <f t="shared" si="6"/>
        <v>0</v>
      </c>
    </row>
    <row r="50" spans="2:20" s="28" customFormat="1" x14ac:dyDescent="0.25">
      <c r="B50" s="57">
        <v>23</v>
      </c>
      <c r="C50" s="34" t="s">
        <v>66</v>
      </c>
      <c r="D50" s="45" t="s">
        <v>18</v>
      </c>
      <c r="E50" s="14">
        <v>4.3447268448575214</v>
      </c>
      <c r="F50" s="14">
        <v>3.4579058241550191</v>
      </c>
      <c r="G50" s="14">
        <v>0.90536970348496371</v>
      </c>
      <c r="H50" s="31">
        <v>2.0298757824783644</v>
      </c>
      <c r="I50" s="31">
        <f t="shared" si="2"/>
        <v>46.720446531200309</v>
      </c>
      <c r="J50" s="31">
        <v>2.8886619326706131</v>
      </c>
      <c r="K50" s="31">
        <f t="shared" si="3"/>
        <v>66.486617820166842</v>
      </c>
      <c r="L50" s="31">
        <v>13.089563407815627</v>
      </c>
      <c r="M50" s="31">
        <f t="shared" si="4"/>
        <v>301.274714733991</v>
      </c>
      <c r="N50" s="31"/>
      <c r="O50" s="31">
        <f t="shared" si="5"/>
        <v>0</v>
      </c>
      <c r="P50" s="32"/>
      <c r="Q50" s="31">
        <f t="shared" si="6"/>
        <v>0</v>
      </c>
    </row>
    <row r="51" spans="2:20" s="28" customFormat="1" x14ac:dyDescent="0.25">
      <c r="B51" s="57">
        <v>24</v>
      </c>
      <c r="C51" s="34" t="s">
        <v>67</v>
      </c>
      <c r="D51" s="45" t="s">
        <v>18</v>
      </c>
      <c r="E51" s="14">
        <v>92.876020589181863</v>
      </c>
      <c r="F51" s="14">
        <v>94.365590804923372</v>
      </c>
      <c r="G51" s="14">
        <v>95.926648279176703</v>
      </c>
      <c r="H51" s="31">
        <v>88.714967090410184</v>
      </c>
      <c r="I51" s="31">
        <f t="shared" si="2"/>
        <v>95.519776286306183</v>
      </c>
      <c r="J51" s="31">
        <v>90.199355264637632</v>
      </c>
      <c r="K51" s="31">
        <f t="shared" si="3"/>
        <v>97.118023244790038</v>
      </c>
      <c r="L51" s="31">
        <v>84.028842019853187</v>
      </c>
      <c r="M51" s="31">
        <f t="shared" si="4"/>
        <v>90.4742058141548</v>
      </c>
      <c r="N51" s="31"/>
      <c r="O51" s="31">
        <f t="shared" si="5"/>
        <v>0</v>
      </c>
      <c r="P51" s="32"/>
      <c r="Q51" s="31">
        <f t="shared" si="6"/>
        <v>0</v>
      </c>
    </row>
    <row r="52" spans="2:20" s="28" customFormat="1" x14ac:dyDescent="0.25">
      <c r="B52" s="57">
        <v>25</v>
      </c>
      <c r="C52" s="34" t="s">
        <v>68</v>
      </c>
      <c r="D52" s="45" t="s">
        <v>18</v>
      </c>
      <c r="E52" s="14">
        <v>2.7792525659606131</v>
      </c>
      <c r="F52" s="14">
        <v>2.1765033709216066</v>
      </c>
      <c r="G52" s="14">
        <v>3.1679820173383249</v>
      </c>
      <c r="H52" s="31">
        <v>9.2551571271114579</v>
      </c>
      <c r="I52" s="31">
        <f t="shared" si="2"/>
        <v>333.00885426771322</v>
      </c>
      <c r="J52" s="31">
        <v>6.9119828026917611</v>
      </c>
      <c r="K52" s="31">
        <f t="shared" si="3"/>
        <v>248.69934051145592</v>
      </c>
      <c r="L52" s="31">
        <v>2.8815945723311729</v>
      </c>
      <c r="M52" s="31">
        <f t="shared" si="4"/>
        <v>103.68235717847352</v>
      </c>
      <c r="N52" s="31"/>
      <c r="O52" s="31">
        <f t="shared" si="5"/>
        <v>0</v>
      </c>
      <c r="P52" s="32"/>
      <c r="Q52" s="31">
        <f t="shared" si="6"/>
        <v>0</v>
      </c>
    </row>
    <row r="53" spans="2:20" s="28" customFormat="1" ht="28.8" x14ac:dyDescent="0.3">
      <c r="B53" s="57">
        <v>26</v>
      </c>
      <c r="C53" s="44" t="s">
        <v>69</v>
      </c>
      <c r="D53" s="44" t="s">
        <v>60</v>
      </c>
      <c r="E53" s="14">
        <v>507.65206914734586</v>
      </c>
      <c r="F53" s="14">
        <v>917.7601505130001</v>
      </c>
      <c r="G53" s="14">
        <v>961.1867731939999</v>
      </c>
      <c r="H53" s="31">
        <v>144.86233339898999</v>
      </c>
      <c r="I53" s="31">
        <f t="shared" si="2"/>
        <v>28.535751591104763</v>
      </c>
      <c r="J53" s="31">
        <v>200.24847887963998</v>
      </c>
      <c r="K53" s="31">
        <f t="shared" si="3"/>
        <v>39.446008605062524</v>
      </c>
      <c r="L53" s="31">
        <v>186.59183521167</v>
      </c>
      <c r="M53" s="31">
        <f t="shared" si="4"/>
        <v>36.755850424301492</v>
      </c>
      <c r="N53" s="31"/>
      <c r="O53" s="31">
        <f t="shared" si="5"/>
        <v>0</v>
      </c>
      <c r="P53" s="32"/>
      <c r="Q53" s="31">
        <f t="shared" si="6"/>
        <v>0</v>
      </c>
    </row>
    <row r="54" spans="2:20" x14ac:dyDescent="0.3">
      <c r="B54" s="60"/>
      <c r="C54" s="61" t="s">
        <v>70</v>
      </c>
      <c r="D54" s="6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  <c r="S54" s="63"/>
      <c r="T54" s="63"/>
    </row>
    <row r="55" spans="2:20" s="28" customFormat="1" x14ac:dyDescent="0.3">
      <c r="B55" s="65">
        <v>27</v>
      </c>
      <c r="C55" s="44" t="s">
        <v>71</v>
      </c>
      <c r="D55" s="44" t="s">
        <v>72</v>
      </c>
      <c r="E55" s="64">
        <f t="shared" ref="E55:F55" si="17">E56+E57+E60</f>
        <v>1259603.7859999998</v>
      </c>
      <c r="F55" s="64">
        <f t="shared" si="17"/>
        <v>1023046.292</v>
      </c>
      <c r="G55" s="64">
        <f>G56+G57+G60</f>
        <v>990133.95999999985</v>
      </c>
      <c r="H55" s="64">
        <f>H56+H57+H60</f>
        <v>236840</v>
      </c>
      <c r="I55" s="31">
        <f>H55/$E55*100</f>
        <v>18.80273802225615</v>
      </c>
      <c r="J55" s="64">
        <v>225920</v>
      </c>
      <c r="K55" s="31">
        <f>J55/$E55*100</f>
        <v>17.93579874171639</v>
      </c>
      <c r="L55" s="64">
        <v>290606</v>
      </c>
      <c r="M55" s="31">
        <f>L55/$E55*100</f>
        <v>23.071223128254399</v>
      </c>
      <c r="N55" s="66"/>
      <c r="O55" s="31">
        <f>N55/$G55*100</f>
        <v>0</v>
      </c>
      <c r="P55" s="66">
        <f>H55+J55+L55+N55</f>
        <v>753366</v>
      </c>
      <c r="Q55" s="31">
        <f t="shared" ref="Q55:Q60" si="18">P55/$E55*100</f>
        <v>59.809759892226943</v>
      </c>
    </row>
    <row r="56" spans="2:20" s="28" customFormat="1" x14ac:dyDescent="0.3">
      <c r="B56" s="65">
        <v>28</v>
      </c>
      <c r="C56" s="44" t="s">
        <v>73</v>
      </c>
      <c r="D56" s="44" t="s">
        <v>72</v>
      </c>
      <c r="E56" s="67">
        <v>806087.75400000007</v>
      </c>
      <c r="F56" s="67">
        <v>774935</v>
      </c>
      <c r="G56" s="67">
        <v>713985.47999999986</v>
      </c>
      <c r="H56" s="66">
        <v>175734</v>
      </c>
      <c r="I56" s="31">
        <f>H56/$E56*100</f>
        <v>21.800852218380182</v>
      </c>
      <c r="J56" s="66">
        <v>174627</v>
      </c>
      <c r="K56" s="31">
        <f>J56/$E56*100</f>
        <v>21.663522257156135</v>
      </c>
      <c r="L56" s="66">
        <v>230083</v>
      </c>
      <c r="M56" s="31">
        <f>L56/$E56*100</f>
        <v>28.54317025141161</v>
      </c>
      <c r="N56" s="66"/>
      <c r="O56" s="31">
        <f>N56/$G56*100</f>
        <v>0</v>
      </c>
      <c r="P56" s="66">
        <f>H56+J56+L56+N56</f>
        <v>580444</v>
      </c>
      <c r="Q56" s="31">
        <f t="shared" si="18"/>
        <v>72.007544726947927</v>
      </c>
    </row>
    <row r="57" spans="2:20" s="28" customFormat="1" x14ac:dyDescent="0.3">
      <c r="B57" s="65">
        <v>29</v>
      </c>
      <c r="C57" s="44" t="s">
        <v>74</v>
      </c>
      <c r="D57" s="38" t="s">
        <v>72</v>
      </c>
      <c r="E57" s="68">
        <f t="shared" ref="E57:F57" si="19">SUM(E58:E59)</f>
        <v>351480.74</v>
      </c>
      <c r="F57" s="68">
        <f t="shared" si="19"/>
        <v>148416</v>
      </c>
      <c r="G57" s="68">
        <f>SUM(G58:G59)</f>
        <v>156093.47999999998</v>
      </c>
      <c r="H57" s="68">
        <f>SUM(H58:H59)</f>
        <v>34640</v>
      </c>
      <c r="I57" s="49">
        <f>H57/$E57*100</f>
        <v>9.8554475559599659</v>
      </c>
      <c r="J57" s="68">
        <f>SUM(J58:J59)</f>
        <v>23343</v>
      </c>
      <c r="K57" s="49">
        <f>J57/$E57*100</f>
        <v>6.6413311864541997</v>
      </c>
      <c r="L57" s="69">
        <v>28827</v>
      </c>
      <c r="M57" s="49">
        <f>L57/$E57*100</f>
        <v>8.2015873757407025</v>
      </c>
      <c r="N57" s="69"/>
      <c r="O57" s="49">
        <f>N57/$G57*100</f>
        <v>0</v>
      </c>
      <c r="P57" s="69">
        <f>SUM(P58:P59)</f>
        <v>86810</v>
      </c>
      <c r="Q57" s="49">
        <f t="shared" si="18"/>
        <v>24.698366118154869</v>
      </c>
    </row>
    <row r="58" spans="2:20" s="28" customFormat="1" x14ac:dyDescent="0.3">
      <c r="C58" s="46" t="s">
        <v>75</v>
      </c>
      <c r="D58" s="70" t="s">
        <v>72</v>
      </c>
      <c r="E58" s="67">
        <v>312058.82</v>
      </c>
      <c r="F58" s="67">
        <v>144531</v>
      </c>
      <c r="G58" s="67">
        <v>156093.47999999998</v>
      </c>
      <c r="H58" s="66">
        <v>34193</v>
      </c>
      <c r="I58" s="31">
        <f>H58/$E58*100</f>
        <v>10.95722915314491</v>
      </c>
      <c r="J58" s="66">
        <v>22938</v>
      </c>
      <c r="K58" s="31">
        <f>J58/$E58*100</f>
        <v>7.350537312164418</v>
      </c>
      <c r="L58" s="66">
        <v>26874</v>
      </c>
      <c r="M58" s="31">
        <f>L58/$E58*100</f>
        <v>8.6118379861847831</v>
      </c>
      <c r="N58" s="66"/>
      <c r="O58" s="31">
        <f>N58/$G58*100</f>
        <v>0</v>
      </c>
      <c r="P58" s="66">
        <f>H58+J58+L58+N58</f>
        <v>84005</v>
      </c>
      <c r="Q58" s="31">
        <f t="shared" si="18"/>
        <v>26.919604451494113</v>
      </c>
    </row>
    <row r="59" spans="2:20" s="28" customFormat="1" x14ac:dyDescent="0.3">
      <c r="C59" s="46" t="s">
        <v>76</v>
      </c>
      <c r="D59" s="70" t="s">
        <v>72</v>
      </c>
      <c r="E59" s="67">
        <v>39421.919999999998</v>
      </c>
      <c r="F59" s="67">
        <v>3885</v>
      </c>
      <c r="G59" s="67">
        <v>0</v>
      </c>
      <c r="H59" s="66">
        <v>447</v>
      </c>
      <c r="I59" s="31">
        <f>H59/$E59*100</f>
        <v>1.1338869339697306</v>
      </c>
      <c r="J59" s="66">
        <v>405</v>
      </c>
      <c r="K59" s="31">
        <f>J59/$E59*100</f>
        <v>1.0273472220531117</v>
      </c>
      <c r="L59" s="66">
        <v>1953</v>
      </c>
      <c r="M59" s="31">
        <f>L59/$E59*100</f>
        <v>4.9540966041227827</v>
      </c>
      <c r="N59" s="66"/>
      <c r="O59" s="31" t="e">
        <f>N59/$G59*100</f>
        <v>#DIV/0!</v>
      </c>
      <c r="P59" s="66">
        <f>H59+J59+L59+N59</f>
        <v>2805</v>
      </c>
      <c r="Q59" s="71">
        <f t="shared" si="18"/>
        <v>7.1153307601456248</v>
      </c>
    </row>
    <row r="60" spans="2:20" s="28" customFormat="1" ht="15.75" customHeight="1" x14ac:dyDescent="0.3">
      <c r="B60" s="65">
        <v>30</v>
      </c>
      <c r="C60" s="44" t="s">
        <v>77</v>
      </c>
      <c r="D60" s="40" t="s">
        <v>72</v>
      </c>
      <c r="E60" s="68">
        <f t="shared" ref="E60:F60" si="20">SUM(E61:E62)</f>
        <v>102035.29199999999</v>
      </c>
      <c r="F60" s="68">
        <f t="shared" si="20"/>
        <v>99695.291999999987</v>
      </c>
      <c r="G60" s="68">
        <f>SUM(G61:G62)</f>
        <v>120055</v>
      </c>
      <c r="H60" s="72">
        <f>SUM(H61:H62)</f>
        <v>26466</v>
      </c>
      <c r="I60" s="49"/>
      <c r="J60" s="72">
        <f>SUM(J61:J62)</f>
        <v>27950</v>
      </c>
      <c r="K60" s="49"/>
      <c r="L60" s="69">
        <v>31696</v>
      </c>
      <c r="M60" s="49"/>
      <c r="N60" s="69"/>
      <c r="O60" s="49"/>
      <c r="P60" s="69">
        <f>SUM(P61:P62)</f>
        <v>86112</v>
      </c>
      <c r="Q60" s="49">
        <f t="shared" si="18"/>
        <v>84.394328973939736</v>
      </c>
    </row>
    <row r="61" spans="2:20" s="28" customFormat="1" x14ac:dyDescent="0.3">
      <c r="C61" s="46" t="s">
        <v>78</v>
      </c>
      <c r="D61" s="70" t="s">
        <v>72</v>
      </c>
      <c r="E61" s="67">
        <v>93157.613999999987</v>
      </c>
      <c r="F61" s="67">
        <v>92527.613999999987</v>
      </c>
      <c r="G61" s="67">
        <v>114721</v>
      </c>
      <c r="H61" s="66">
        <v>25249</v>
      </c>
      <c r="I61" s="73">
        <f>H61/$E61*100</f>
        <v>27.103528005773104</v>
      </c>
      <c r="J61" s="66">
        <v>26951</v>
      </c>
      <c r="K61" s="31">
        <f t="shared" ref="K61:K64" si="21">J61/$E61*100</f>
        <v>28.930539161297116</v>
      </c>
      <c r="L61" s="66">
        <v>30217</v>
      </c>
      <c r="M61" s="31">
        <f t="shared" ref="M61:M64" si="22">L61/$E61*100</f>
        <v>32.436425432708063</v>
      </c>
      <c r="N61" s="66"/>
      <c r="O61" s="31">
        <f t="shared" ref="O61:O64" si="23">N61/$G61*100</f>
        <v>0</v>
      </c>
      <c r="P61" s="66">
        <f>H61+J61+L61+N61</f>
        <v>82417</v>
      </c>
      <c r="Q61" s="31">
        <f t="shared" ref="Q61:Q64" si="24">P61/$E61*100</f>
        <v>88.470492599778268</v>
      </c>
    </row>
    <row r="62" spans="2:20" s="28" customFormat="1" x14ac:dyDescent="0.3">
      <c r="B62" s="74"/>
      <c r="C62" s="46" t="s">
        <v>79</v>
      </c>
      <c r="D62" s="70" t="s">
        <v>72</v>
      </c>
      <c r="E62" s="67">
        <v>8877.6779999999999</v>
      </c>
      <c r="F62" s="67">
        <v>7167.6779999999999</v>
      </c>
      <c r="G62" s="67">
        <v>5334</v>
      </c>
      <c r="H62" s="66">
        <v>1217</v>
      </c>
      <c r="I62" s="31">
        <f t="shared" ref="I62:I64" si="25">H62/$E62*100</f>
        <v>13.708539552797477</v>
      </c>
      <c r="J62" s="66">
        <v>999</v>
      </c>
      <c r="K62" s="31">
        <f t="shared" si="21"/>
        <v>11.252942492394972</v>
      </c>
      <c r="L62" s="66">
        <v>1479</v>
      </c>
      <c r="M62" s="31">
        <f t="shared" si="22"/>
        <v>16.659761707960122</v>
      </c>
      <c r="N62" s="66"/>
      <c r="O62" s="31">
        <f t="shared" si="23"/>
        <v>0</v>
      </c>
      <c r="P62" s="66">
        <f t="shared" ref="P62" si="26">H62+J62+L62+N62</f>
        <v>3695</v>
      </c>
      <c r="Q62" s="31">
        <f t="shared" si="24"/>
        <v>41.621243753152569</v>
      </c>
    </row>
    <row r="63" spans="2:20" s="28" customFormat="1" x14ac:dyDescent="0.3">
      <c r="B63" s="65">
        <v>31</v>
      </c>
      <c r="C63" s="44" t="s">
        <v>81</v>
      </c>
      <c r="D63" s="44" t="s">
        <v>72</v>
      </c>
      <c r="E63" s="67">
        <v>30214</v>
      </c>
      <c r="F63" s="67">
        <v>32804.936500000003</v>
      </c>
      <c r="G63" s="67">
        <v>34729.558500000006</v>
      </c>
      <c r="H63" s="66">
        <v>6043</v>
      </c>
      <c r="I63" s="31">
        <f>H63/$E63*100</f>
        <v>20.000661944793805</v>
      </c>
      <c r="J63" s="66">
        <v>6659</v>
      </c>
      <c r="K63" s="31">
        <f>J63/$E63*100</f>
        <v>22.039451909710731</v>
      </c>
      <c r="L63" s="66">
        <v>8455</v>
      </c>
      <c r="M63" s="31">
        <f>L63/$E63*100</f>
        <v>27.983716158072419</v>
      </c>
      <c r="N63" s="66"/>
      <c r="O63" s="31">
        <f>N63/$G63*100</f>
        <v>0</v>
      </c>
      <c r="P63" s="66">
        <f>[1]NeoINFO!$AA63</f>
        <v>0</v>
      </c>
      <c r="Q63" s="31">
        <f>P63/$E63*100</f>
        <v>0</v>
      </c>
    </row>
    <row r="64" spans="2:20" s="28" customFormat="1" x14ac:dyDescent="0.3">
      <c r="B64" s="65">
        <v>32</v>
      </c>
      <c r="C64" s="44" t="s">
        <v>80</v>
      </c>
      <c r="D64" s="44" t="s">
        <v>18</v>
      </c>
      <c r="E64" s="14">
        <v>5.4972111809176596</v>
      </c>
      <c r="F64" s="14">
        <v>5.5</v>
      </c>
      <c r="G64" s="14">
        <v>5.5</v>
      </c>
      <c r="H64" s="31">
        <v>1.4258712673078406</v>
      </c>
      <c r="I64" s="31">
        <f t="shared" si="25"/>
        <v>25.938084246379951</v>
      </c>
      <c r="J64" s="31">
        <v>2.93</v>
      </c>
      <c r="K64" s="31">
        <f t="shared" si="21"/>
        <v>53.299753339854227</v>
      </c>
      <c r="L64" s="31">
        <v>4.639334488415841</v>
      </c>
      <c r="M64" s="31">
        <f t="shared" si="22"/>
        <v>84.394328973939622</v>
      </c>
      <c r="N64" s="31"/>
      <c r="O64" s="31">
        <f t="shared" si="23"/>
        <v>0</v>
      </c>
      <c r="P64" s="31">
        <f>[2]Obj!$N$230</f>
        <v>2028352.2919999999</v>
      </c>
      <c r="Q64" s="31">
        <f t="shared" si="24"/>
        <v>36897841.928303063</v>
      </c>
    </row>
    <row r="65" spans="2:17" s="28" customFormat="1" x14ac:dyDescent="0.3">
      <c r="B65" s="65"/>
      <c r="C65" s="44"/>
      <c r="D65" s="44"/>
      <c r="E65" s="67"/>
      <c r="F65" s="67"/>
      <c r="G65" s="67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 L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 L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NeoINFO_2023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2023-12-05T03:25:02Z</dcterms:modified>
</cp:coreProperties>
</file>