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330" windowHeight="9842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Sheet" sheetId="33" r:id="rId4"/>
    <sheet name="rekap perdinas Kua PPAS" sheetId="29" state="hidden" r:id="rId5"/>
    <sheet name="KOM revisi stlh KUA" sheetId="30" state="hidden" r:id="rId6"/>
    <sheet name="Rekap revisi stlh KUA" sheetId="31" state="hidden" r:id="rId7"/>
    <sheet name="Kom Kua PPAS" sheetId="27" state="hidden" r:id="rId8"/>
    <sheet name="Rekap Kua PPAS" sheetId="28" state="hidden" r:id="rId9"/>
    <sheet name="KOM sementara" sheetId="23" state="hidden" r:id="rId10"/>
    <sheet name="rekap sementara" sheetId="24" state="hidden" r:id="rId11"/>
    <sheet name="MAR" sheetId="4" state="hidden" r:id="rId12"/>
    <sheet name="rekap perdinas" sheetId="25" state="hidden" r:id="rId13"/>
    <sheet name="KOM opsi 2" sheetId="16" state="hidden" r:id="rId14"/>
    <sheet name="rekap opsi 2" sheetId="18" state="hidden" r:id="rId15"/>
    <sheet name="KOM opsi 1." sheetId="19" state="hidden" r:id="rId16"/>
    <sheet name="PERBULAN2" sheetId="6" state="hidden" r:id="rId17"/>
    <sheet name="JAN1" sheetId="7" state="hidden" r:id="rId18"/>
    <sheet name="PerDinas" sheetId="8" state="hidden" r:id="rId19"/>
    <sheet name="PerDinas PEBRUARI" sheetId="9" state="hidden" r:id="rId20"/>
    <sheet name="PerDinas (2)" sheetId="10" state="hidden" r:id="rId21"/>
    <sheet name="rekap opsi 1." sheetId="20" state="hidden" r:id="rId22"/>
    <sheet name="Chart" sheetId="21" state="hidden" r:id="rId23"/>
    <sheet name="KOM opsi 1" sheetId="5" state="hidden" r:id="rId24"/>
    <sheet name="REKAPOK" sheetId="11" state="hidden" r:id="rId25"/>
    <sheet name="REKAP" sheetId="12" state="hidden" r:id="rId26"/>
    <sheet name="Rekaf SIMDA" sheetId="13" state="hidden" r:id="rId27"/>
    <sheet name="Sheet1" sheetId="26" state="hidden" r:id="rId28"/>
    <sheet name="Sheet3" sheetId="35" state="hidden" r:id="rId29"/>
    <sheet name="Sheet2" sheetId="36" state="hidden" r:id="rId30"/>
    <sheet name="PER-OPD (2)" sheetId="39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xlnm._FilterDatabase" localSheetId="2" hidden="1">'ALL BULAN'!$D$8:$E$789</definedName>
    <definedName name="_xlnm._FilterDatabase" localSheetId="17" hidden="1">'JAN1'!$K$1:$P$1291</definedName>
    <definedName name="_xlnm._FilterDatabase" localSheetId="7" hidden="1">'Kom Kua PPAS'!$L$8:$O$584</definedName>
    <definedName name="_xlnm._FilterDatabase" localSheetId="23" hidden="1">'KOM opsi 1'!$L$9:$O$570</definedName>
    <definedName name="_xlnm._FilterDatabase" localSheetId="15" hidden="1">'KOM opsi 1.'!$L$8:$O$568</definedName>
    <definedName name="_xlnm._FilterDatabase" localSheetId="13" hidden="1">'KOM opsi 2'!$L$8:$O$573</definedName>
    <definedName name="_xlnm._FilterDatabase" localSheetId="5" hidden="1">'KOM revisi stlh KUA'!$L$8:$O$582</definedName>
    <definedName name="_xlnm._FilterDatabase" localSheetId="9" hidden="1">'KOM sementara'!$L$8:$O$582</definedName>
    <definedName name="_xlnm._FilterDatabase" localSheetId="11" hidden="1">MAR!$K$11:$M$792</definedName>
    <definedName name="_xlnm._FilterDatabase" localSheetId="18" hidden="1">PerDinas!$I$1:$O$1100</definedName>
    <definedName name="_xlnm._FilterDatabase" localSheetId="20" hidden="1">'PerDinas (2)'!$L$1:$N$1414</definedName>
    <definedName name="_xlnm._FilterDatabase" localSheetId="19" hidden="1">'PerDinas PEBRUARI'!$L$1:$N$1355</definedName>
    <definedName name="_xlnm._FilterDatabase" localSheetId="30" hidden="1">'PER-OPD (2)'!$D$14:$AA$1069</definedName>
    <definedName name="_xlnm._FilterDatabase" localSheetId="12" hidden="1">'rekap perdinas'!$K$11:$M$845</definedName>
    <definedName name="_xlnm._FilterDatabase" localSheetId="4" hidden="1">'rekap perdinas Kua PPAS'!$K$11:$M$846</definedName>
    <definedName name="_xlnm._FilterDatabase" localSheetId="1" hidden="1">TARGET!$D$1:$D$786</definedName>
    <definedName name="_xlnm.Print_Area" localSheetId="17">'JAN1'!$A$1:$Q$974</definedName>
    <definedName name="_xlnm.Print_Area" localSheetId="7">'Kom Kua PPAS'!$A$1:$R$596</definedName>
    <definedName name="_xlnm.Print_Area" localSheetId="23">'KOM opsi 1'!$A$1:$R$568</definedName>
    <definedName name="_xlnm.Print_Area" localSheetId="15">'KOM opsi 1.'!$A$1:$R$566</definedName>
    <definedName name="_xlnm.Print_Area" localSheetId="13">'KOM opsi 2'!$A$1:$R$571</definedName>
    <definedName name="_xlnm.Print_Area" localSheetId="5">'KOM revisi stlh KUA'!$A$1:$R$597</definedName>
    <definedName name="_xlnm.Print_Area" localSheetId="9">'KOM sementara'!$A$1:$R$597</definedName>
    <definedName name="_xlnm.Print_Area" localSheetId="11">MAR!$G$1:$O$792</definedName>
    <definedName name="_xlnm.Print_Area" localSheetId="18">PerDinas!$A$1:$Q$1100</definedName>
    <definedName name="_xlnm.Print_Area" localSheetId="20">'PerDinas (2)'!$A$1:$Q$1097</definedName>
    <definedName name="_xlnm.Print_Area" localSheetId="19">'PerDinas PEBRUARI'!$A$1:$Q$1038</definedName>
    <definedName name="_xlnm.Print_Area" localSheetId="30">'PER-OPD (2)'!$D$2:$AB$1080</definedName>
    <definedName name="_xlnm.Print_Area" localSheetId="25">REKAP!$A$1:$N$53</definedName>
    <definedName name="_xlnm.Print_Area" localSheetId="8">'Rekap Kua PPAS'!$A$1:$R$80</definedName>
    <definedName name="_xlnm.Print_Area" localSheetId="21">'rekap opsi 1.'!$A$1:$R$74</definedName>
    <definedName name="_xlnm.Print_Area" localSheetId="14">'rekap opsi 2'!$A$1:$R$74</definedName>
    <definedName name="_xlnm.Print_Area" localSheetId="12">'rekap perdinas'!$G$1:$P$845</definedName>
    <definedName name="_xlnm.Print_Area" localSheetId="4">'rekap perdinas Kua PPAS'!$A$1:$P$846</definedName>
    <definedName name="_xlnm.Print_Area" localSheetId="6">'Rekap revisi stlh KUA'!$A$1:$R$78</definedName>
    <definedName name="_xlnm.Print_Area" localSheetId="10">'rekap sementara'!$A$1:$R$78</definedName>
    <definedName name="_xlnm.Print_Area" localSheetId="24">REKAPOK!$A$1:$R$74</definedName>
    <definedName name="_xlnm.Print_Area" localSheetId="0">'RINCIAN JENIS RETRIBUSI'!$A$1:$H$36</definedName>
    <definedName name="_xlnm.Print_Area" localSheetId="3">Sheet!$A$1:$J$21</definedName>
    <definedName name="_xlnm.Print_Area" localSheetId="1">TARGET!$A$1:$E$784</definedName>
    <definedName name="_xlnm.Print_Titles" localSheetId="2">'ALL BULAN'!$5:$5</definedName>
    <definedName name="_xlnm.Print_Titles" localSheetId="17">'JAN1'!$5:$6</definedName>
    <definedName name="_xlnm.Print_Titles" localSheetId="7">'Kom Kua PPAS'!$5:$7</definedName>
    <definedName name="_xlnm.Print_Titles" localSheetId="23">'KOM opsi 1'!$5:$8</definedName>
    <definedName name="_xlnm.Print_Titles" localSheetId="15">'KOM opsi 1.'!$5:$7</definedName>
    <definedName name="_xlnm.Print_Titles" localSheetId="13">'KOM opsi 2'!$5:$7</definedName>
    <definedName name="_xlnm.Print_Titles" localSheetId="5">'KOM revisi stlh KUA'!$5:$7</definedName>
    <definedName name="_xlnm.Print_Titles" localSheetId="9">'KOM sementara'!$5:$7</definedName>
    <definedName name="_xlnm.Print_Titles" localSheetId="11">MAR!$4:$5</definedName>
    <definedName name="_xlnm.Print_Titles" localSheetId="18">PerDinas!$5:$7</definedName>
    <definedName name="_xlnm.Print_Titles" localSheetId="20">'PerDinas (2)'!$5:$7</definedName>
    <definedName name="_xlnm.Print_Titles" localSheetId="19">'PerDinas PEBRUARI'!$5:$7</definedName>
    <definedName name="_xlnm.Print_Titles" localSheetId="30">'PER-OPD (2)'!$6:$9</definedName>
    <definedName name="_xlnm.Print_Titles" localSheetId="8">'Rekap Kua PPAS'!$6:$7</definedName>
    <definedName name="_xlnm.Print_Titles" localSheetId="21">'rekap opsi 1.'!$4:$5</definedName>
    <definedName name="_xlnm.Print_Titles" localSheetId="14">'rekap opsi 2'!$4:$5</definedName>
    <definedName name="_xlnm.Print_Titles" localSheetId="12">'rekap perdinas'!$4:$5</definedName>
    <definedName name="_xlnm.Print_Titles" localSheetId="4">'rekap perdinas Kua PPAS'!$4:$5</definedName>
    <definedName name="_xlnm.Print_Titles" localSheetId="6">'Rekap revisi stlh KUA'!$4:$5</definedName>
    <definedName name="_xlnm.Print_Titles" localSheetId="10">'rekap sementara'!$4:$5</definedName>
    <definedName name="_xlnm.Print_Titles" localSheetId="24">REKAPOK!$4:$5</definedName>
    <definedName name="_xlnm.Print_Titles" localSheetId="0">'RINCIAN JENIS RETRIBUSI'!$1:$1</definedName>
    <definedName name="_xlnm.Print_Titles" localSheetId="3">Sheet!$4:$5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626" i="39" l="1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F12" i="33"/>
  <c r="E12" i="33"/>
  <c r="F11" i="33"/>
  <c r="E11" i="33"/>
  <c r="F10" i="33"/>
  <c r="E10" i="33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M852" i="10" s="1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N796" i="10" s="1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O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L706" i="10" s="1"/>
  <c r="L704" i="10" s="1"/>
  <c r="K709" i="10"/>
  <c r="M708" i="10"/>
  <c r="L708" i="10"/>
  <c r="N708" i="10" s="1"/>
  <c r="K708" i="10"/>
  <c r="K706" i="10" s="1"/>
  <c r="K704" i="10" s="1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K693" i="10" s="1"/>
  <c r="K690" i="10" s="1"/>
  <c r="M695" i="10"/>
  <c r="L695" i="10"/>
  <c r="K695" i="10"/>
  <c r="M694" i="10"/>
  <c r="M693" i="10" s="1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L680" i="10" s="1"/>
  <c r="K682" i="10"/>
  <c r="M681" i="10"/>
  <c r="L681" i="10"/>
  <c r="K681" i="10"/>
  <c r="K680" i="10" s="1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L670" i="10" s="1"/>
  <c r="K672" i="10"/>
  <c r="M671" i="10"/>
  <c r="L671" i="10"/>
  <c r="K671" i="10"/>
  <c r="K670" i="10" s="1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K524" i="10" s="1"/>
  <c r="K523" i="10" s="1"/>
  <c r="K522" i="10" s="1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M418" i="10" s="1"/>
  <c r="L421" i="10"/>
  <c r="K421" i="10"/>
  <c r="M420" i="10"/>
  <c r="L420" i="10"/>
  <c r="L418" i="10" s="1"/>
  <c r="L417" i="10" s="1"/>
  <c r="L407" i="10" s="1"/>
  <c r="L405" i="10" s="1"/>
  <c r="K420" i="10"/>
  <c r="M419" i="10"/>
  <c r="L419" i="10"/>
  <c r="K419" i="10"/>
  <c r="K418" i="10" s="1"/>
  <c r="K417" i="10" s="1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L381" i="10" s="1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K370" i="10" s="1"/>
  <c r="K369" i="10" s="1"/>
  <c r="K367" i="10" s="1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O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M251" i="10" s="1"/>
  <c r="L253" i="10"/>
  <c r="M252" i="10"/>
  <c r="N252" i="10" s="1"/>
  <c r="O252" i="10" s="1"/>
  <c r="J251" i="10"/>
  <c r="M249" i="10"/>
  <c r="N249" i="10" s="1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O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N102" i="10" s="1"/>
  <c r="O102" i="10" s="1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N974" i="9" s="1"/>
  <c r="O974" i="9" s="1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N875" i="9" s="1"/>
  <c r="P875" i="9" s="1"/>
  <c r="K875" i="9"/>
  <c r="M874" i="9"/>
  <c r="L874" i="9"/>
  <c r="K874" i="9"/>
  <c r="K870" i="9" s="1"/>
  <c r="M873" i="9"/>
  <c r="L873" i="9"/>
  <c r="K873" i="9"/>
  <c r="M872" i="9"/>
  <c r="M870" i="9" s="1"/>
  <c r="L872" i="9"/>
  <c r="K872" i="9"/>
  <c r="M871" i="9"/>
  <c r="L871" i="9"/>
  <c r="L870" i="9" s="1"/>
  <c r="K871" i="9"/>
  <c r="M862" i="9"/>
  <c r="L862" i="9"/>
  <c r="K862" i="9"/>
  <c r="K859" i="9" s="1"/>
  <c r="K858" i="9" s="1"/>
  <c r="K850" i="9" s="1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N803" i="9" s="1"/>
  <c r="K803" i="9"/>
  <c r="M802" i="9"/>
  <c r="K802" i="9"/>
  <c r="K801" i="9"/>
  <c r="M801" i="9"/>
  <c r="M800" i="9"/>
  <c r="J799" i="9"/>
  <c r="M797" i="9"/>
  <c r="K797" i="9"/>
  <c r="M796" i="9"/>
  <c r="K796" i="9"/>
  <c r="M795" i="9"/>
  <c r="M793" i="9" s="1"/>
  <c r="K795" i="9"/>
  <c r="M794" i="9"/>
  <c r="K794" i="9"/>
  <c r="J793" i="9"/>
  <c r="L784" i="9"/>
  <c r="M783" i="9"/>
  <c r="L783" i="9"/>
  <c r="K783" i="9"/>
  <c r="K781" i="9" s="1"/>
  <c r="K780" i="9" s="1"/>
  <c r="K774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K764" i="9" s="1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K705" i="9" s="1"/>
  <c r="K704" i="9" s="1"/>
  <c r="K698" i="9" s="1"/>
  <c r="K695" i="9" s="1"/>
  <c r="K693" i="9" s="1"/>
  <c r="M706" i="9"/>
  <c r="M705" i="9" s="1"/>
  <c r="M704" i="9" s="1"/>
  <c r="L706" i="9"/>
  <c r="K706" i="9"/>
  <c r="J705" i="9"/>
  <c r="J704" i="9" s="1"/>
  <c r="M702" i="9"/>
  <c r="N702" i="9" s="1"/>
  <c r="O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K683" i="9" s="1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O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M634" i="9" s="1"/>
  <c r="M631" i="9" s="1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M621" i="9" s="1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K621" i="9" s="1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N618" i="9" s="1"/>
  <c r="K618" i="9"/>
  <c r="M617" i="9"/>
  <c r="L617" i="9"/>
  <c r="K617" i="9"/>
  <c r="M616" i="9"/>
  <c r="L616" i="9"/>
  <c r="K616" i="9"/>
  <c r="M615" i="9"/>
  <c r="L615" i="9"/>
  <c r="L611" i="9" s="1"/>
  <c r="K615" i="9"/>
  <c r="M614" i="9"/>
  <c r="L614" i="9"/>
  <c r="K614" i="9"/>
  <c r="K611" i="9" s="1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K432" i="9" s="1"/>
  <c r="M434" i="9"/>
  <c r="L434" i="9"/>
  <c r="K434" i="9"/>
  <c r="M433" i="9"/>
  <c r="M432" i="9" s="1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K416" i="9" s="1"/>
  <c r="M415" i="9"/>
  <c r="L415" i="9"/>
  <c r="K415" i="9"/>
  <c r="M414" i="9"/>
  <c r="N414" i="9" s="1"/>
  <c r="P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O382" i="9" s="1"/>
  <c r="L382" i="9"/>
  <c r="K382" i="9"/>
  <c r="P381" i="9"/>
  <c r="M381" i="9"/>
  <c r="M378" i="9" s="1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L357" i="9" s="1"/>
  <c r="L356" i="9" s="1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O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O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O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N94" i="9" s="1"/>
  <c r="O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N86" i="9" s="1"/>
  <c r="O86" i="9" s="1"/>
  <c r="L86" i="9"/>
  <c r="L83" i="9" s="1"/>
  <c r="K86" i="9"/>
  <c r="K83" i="9" s="1"/>
  <c r="M85" i="9"/>
  <c r="N85" i="9" s="1"/>
  <c r="O85" i="9" s="1"/>
  <c r="M84" i="9"/>
  <c r="N84" i="9" s="1"/>
  <c r="N83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O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O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K858" i="8" s="1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N854" i="8" s="1"/>
  <c r="P854" i="8" s="1"/>
  <c r="K854" i="8"/>
  <c r="L853" i="8"/>
  <c r="K853" i="8"/>
  <c r="J852" i="8"/>
  <c r="M842" i="8"/>
  <c r="M840" i="8" s="1"/>
  <c r="M839" i="8" s="1"/>
  <c r="K842" i="8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L794" i="8" s="1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K702" i="8"/>
  <c r="M701" i="8"/>
  <c r="N701" i="8" s="1"/>
  <c r="O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K693" i="8" s="1"/>
  <c r="K690" i="8" s="1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K680" i="8" s="1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O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K635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O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L595" i="8" s="1"/>
  <c r="K599" i="8"/>
  <c r="M598" i="8"/>
  <c r="L598" i="8"/>
  <c r="K598" i="8"/>
  <c r="K595" i="8" s="1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2" i="8" s="1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K552" i="8" s="1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K534" i="8" s="1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N372" i="8" s="1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K357" i="8" s="1"/>
  <c r="K356" i="8" s="1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K332" i="8" s="1"/>
  <c r="K331" i="8" s="1"/>
  <c r="M332" i="8"/>
  <c r="L332" i="8"/>
  <c r="L331" i="8" s="1"/>
  <c r="J332" i="8"/>
  <c r="J331" i="8" s="1"/>
  <c r="M329" i="8"/>
  <c r="N329" i="8" s="1"/>
  <c r="O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P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P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K203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K181" i="8" s="1"/>
  <c r="K176" i="8" s="1"/>
  <c r="K174" i="8" s="1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L129" i="8" s="1"/>
  <c r="L127" i="8" s="1"/>
  <c r="L125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N115" i="8" s="1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O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N55" i="8" s="1"/>
  <c r="O55" i="8" s="1"/>
  <c r="K56" i="8"/>
  <c r="M54" i="8"/>
  <c r="K54" i="8"/>
  <c r="K51" i="8" s="1"/>
  <c r="M53" i="8"/>
  <c r="M51" i="8" s="1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N909" i="7" s="1"/>
  <c r="O909" i="7" s="1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L883" i="7" s="1"/>
  <c r="L882" i="7" s="1"/>
  <c r="K884" i="7"/>
  <c r="K883" i="7" s="1"/>
  <c r="K882" i="7" s="1"/>
  <c r="J883" i="7"/>
  <c r="J882" i="7" s="1"/>
  <c r="M880" i="7"/>
  <c r="L880" i="7"/>
  <c r="L877" i="7" s="1"/>
  <c r="L876" i="7" s="1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M827" i="7" s="1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M815" i="7" s="1"/>
  <c r="L820" i="7"/>
  <c r="K820" i="7"/>
  <c r="M819" i="7"/>
  <c r="L819" i="7"/>
  <c r="N819" i="7" s="1"/>
  <c r="K819" i="7"/>
  <c r="K816" i="7"/>
  <c r="K817" i="7"/>
  <c r="K818" i="7"/>
  <c r="K815" i="7" s="1"/>
  <c r="E31" i="1" s="1"/>
  <c r="M818" i="7"/>
  <c r="L818" i="7"/>
  <c r="M817" i="7"/>
  <c r="L817" i="7"/>
  <c r="L815" i="7" s="1"/>
  <c r="M816" i="7"/>
  <c r="L816" i="7"/>
  <c r="J816" i="7"/>
  <c r="J815" i="7" s="1"/>
  <c r="M813" i="7"/>
  <c r="L813" i="7"/>
  <c r="K813" i="7"/>
  <c r="M812" i="7"/>
  <c r="L812" i="7"/>
  <c r="N812" i="7" s="1"/>
  <c r="P812" i="7" s="1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K804" i="7" s="1"/>
  <c r="E30" i="1" s="1"/>
  <c r="M806" i="7"/>
  <c r="L806" i="7"/>
  <c r="K806" i="7"/>
  <c r="M805" i="7"/>
  <c r="L805" i="7"/>
  <c r="K805" i="7"/>
  <c r="J804" i="7"/>
  <c r="M796" i="7"/>
  <c r="L796" i="7"/>
  <c r="K796" i="7"/>
  <c r="M795" i="7"/>
  <c r="L795" i="7"/>
  <c r="L793" i="7" s="1"/>
  <c r="L792" i="7" s="1"/>
  <c r="K795" i="7"/>
  <c r="M794" i="7"/>
  <c r="L794" i="7"/>
  <c r="K794" i="7"/>
  <c r="K793" i="7" s="1"/>
  <c r="K792" i="7" s="1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2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N737" i="7" s="1"/>
  <c r="K737" i="7"/>
  <c r="M736" i="7"/>
  <c r="L736" i="7"/>
  <c r="K736" i="7"/>
  <c r="K733" i="7" s="1"/>
  <c r="E29" i="1" s="1"/>
  <c r="M735" i="7"/>
  <c r="L735" i="7"/>
  <c r="K735" i="7"/>
  <c r="M734" i="7"/>
  <c r="L734" i="7"/>
  <c r="K734" i="7"/>
  <c r="J733" i="7"/>
  <c r="M731" i="7"/>
  <c r="N731" i="7" s="1"/>
  <c r="O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K681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N678" i="7" s="1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L669" i="7" s="1"/>
  <c r="L665" i="7" s="1"/>
  <c r="L663" i="7" s="1"/>
  <c r="K674" i="7"/>
  <c r="M673" i="7"/>
  <c r="L673" i="7"/>
  <c r="K673" i="7"/>
  <c r="K669" i="7" s="1"/>
  <c r="E26" i="1" s="1"/>
  <c r="M672" i="7"/>
  <c r="L672" i="7"/>
  <c r="K672" i="7"/>
  <c r="M671" i="7"/>
  <c r="M669" i="7" s="1"/>
  <c r="M665" i="7" s="1"/>
  <c r="M663" i="7" s="1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O657" i="7" s="1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K639" i="7" s="1"/>
  <c r="K638" i="7" s="1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O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N603" i="7" s="1"/>
  <c r="P603" i="7" s="1"/>
  <c r="K603" i="7"/>
  <c r="M602" i="7"/>
  <c r="L602" i="7"/>
  <c r="K602" i="7"/>
  <c r="M601" i="7"/>
  <c r="L601" i="7"/>
  <c r="K601" i="7"/>
  <c r="M600" i="7"/>
  <c r="L600" i="7"/>
  <c r="K600" i="7"/>
  <c r="M599" i="7"/>
  <c r="L599" i="7"/>
  <c r="N599" i="7" s="1"/>
  <c r="K599" i="7"/>
  <c r="M598" i="7"/>
  <c r="L598" i="7"/>
  <c r="K598" i="7"/>
  <c r="K594" i="7" s="1"/>
  <c r="K592" i="7" s="1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N591" i="7" s="1"/>
  <c r="K591" i="7"/>
  <c r="M590" i="7"/>
  <c r="L590" i="7"/>
  <c r="K590" i="7"/>
  <c r="M589" i="7"/>
  <c r="L589" i="7"/>
  <c r="K589" i="7"/>
  <c r="M588" i="7"/>
  <c r="L588" i="7"/>
  <c r="K588" i="7"/>
  <c r="M587" i="7"/>
  <c r="L587" i="7"/>
  <c r="N587" i="7" s="1"/>
  <c r="O587" i="7" s="1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M581" i="7" s="1"/>
  <c r="M578" i="7" s="1"/>
  <c r="J581" i="7"/>
  <c r="J578" i="7" s="1"/>
  <c r="M580" i="7"/>
  <c r="N580" i="7" s="1"/>
  <c r="O580" i="7" s="1"/>
  <c r="M579" i="7"/>
  <c r="M577" i="7"/>
  <c r="N577" i="7" s="1"/>
  <c r="P577" i="7" s="1"/>
  <c r="L577" i="7"/>
  <c r="K577" i="7"/>
  <c r="M576" i="7"/>
  <c r="L576" i="7"/>
  <c r="N576" i="7" s="1"/>
  <c r="K576" i="7"/>
  <c r="M575" i="7"/>
  <c r="L575" i="7"/>
  <c r="K575" i="7"/>
  <c r="M574" i="7"/>
  <c r="L574" i="7"/>
  <c r="K574" i="7"/>
  <c r="M573" i="7"/>
  <c r="L573" i="7"/>
  <c r="K573" i="7"/>
  <c r="M572" i="7"/>
  <c r="L572" i="7"/>
  <c r="N572" i="7" s="1"/>
  <c r="O572" i="7" s="1"/>
  <c r="K572" i="7"/>
  <c r="K569" i="7"/>
  <c r="K570" i="7"/>
  <c r="K571" i="7"/>
  <c r="M571" i="7"/>
  <c r="L571" i="7"/>
  <c r="M570" i="7"/>
  <c r="L570" i="7"/>
  <c r="N570" i="7" s="1"/>
  <c r="O570" i="7" s="1"/>
  <c r="M569" i="7"/>
  <c r="L569" i="7"/>
  <c r="J568" i="7"/>
  <c r="M567" i="7"/>
  <c r="N567" i="7" s="1"/>
  <c r="P567" i="7" s="1"/>
  <c r="L567" i="7"/>
  <c r="K567" i="7"/>
  <c r="M566" i="7"/>
  <c r="L566" i="7"/>
  <c r="N566" i="7" s="1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N562" i="7" s="1"/>
  <c r="P562" i="7" s="1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N527" i="7" s="1"/>
  <c r="K527" i="7"/>
  <c r="K526" i="7"/>
  <c r="M523" i="7"/>
  <c r="L523" i="7"/>
  <c r="L521" i="7" s="1"/>
  <c r="L519" i="7" s="1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K510" i="7" s="1"/>
  <c r="M512" i="7"/>
  <c r="L512" i="7"/>
  <c r="K512" i="7"/>
  <c r="M511" i="7"/>
  <c r="M510" i="7" s="1"/>
  <c r="L511" i="7"/>
  <c r="K511" i="7"/>
  <c r="J510" i="7"/>
  <c r="M508" i="7"/>
  <c r="N508" i="7" s="1"/>
  <c r="O508" i="7" s="1"/>
  <c r="L508" i="7"/>
  <c r="K508" i="7"/>
  <c r="M507" i="7"/>
  <c r="L507" i="7"/>
  <c r="N507" i="7" s="1"/>
  <c r="K507" i="7"/>
  <c r="M506" i="7"/>
  <c r="L506" i="7"/>
  <c r="K506" i="7"/>
  <c r="K499" i="7" s="1"/>
  <c r="M505" i="7"/>
  <c r="L505" i="7"/>
  <c r="K505" i="7"/>
  <c r="M504" i="7"/>
  <c r="N504" i="7" s="1"/>
  <c r="P504" i="7" s="1"/>
  <c r="L504" i="7"/>
  <c r="K504" i="7"/>
  <c r="M503" i="7"/>
  <c r="L503" i="7"/>
  <c r="N503" i="7" s="1"/>
  <c r="K503" i="7"/>
  <c r="M502" i="7"/>
  <c r="K502" i="7"/>
  <c r="M501" i="7"/>
  <c r="L501" i="7"/>
  <c r="K501" i="7"/>
  <c r="M500" i="7"/>
  <c r="L500" i="7"/>
  <c r="N500" i="7" s="1"/>
  <c r="K500" i="7"/>
  <c r="M497" i="7"/>
  <c r="L497" i="7"/>
  <c r="K497" i="7"/>
  <c r="K495" i="7" s="1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491" i="8"/>
  <c r="N702" i="8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M460" i="9"/>
  <c r="M591" i="9"/>
  <c r="M590" i="9" s="1"/>
  <c r="J610" i="9"/>
  <c r="J606" i="9" s="1"/>
  <c r="J600" i="9" s="1"/>
  <c r="J599" i="9" s="1"/>
  <c r="N468" i="9"/>
  <c r="L501" i="9"/>
  <c r="L496" i="9" s="1"/>
  <c r="N583" i="9"/>
  <c r="N650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L757" i="8" s="1"/>
  <c r="L754" i="8" s="1"/>
  <c r="L752" i="8" s="1"/>
  <c r="N836" i="8"/>
  <c r="O836" i="8" s="1"/>
  <c r="K840" i="8"/>
  <c r="K839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M1016" i="8"/>
  <c r="L1088" i="8"/>
  <c r="N732" i="9"/>
  <c r="N716" i="9"/>
  <c r="M842" i="9"/>
  <c r="K911" i="9"/>
  <c r="K984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K481" i="7" s="1"/>
  <c r="M484" i="7"/>
  <c r="L484" i="7"/>
  <c r="K484" i="7"/>
  <c r="M483" i="7"/>
  <c r="L483" i="7"/>
  <c r="K483" i="7"/>
  <c r="M482" i="7"/>
  <c r="L482" i="7"/>
  <c r="N482" i="7" s="1"/>
  <c r="P482" i="7" s="1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N474" i="7" s="1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M418" i="7" s="1"/>
  <c r="M417" i="7" s="1"/>
  <c r="L421" i="7"/>
  <c r="K421" i="7"/>
  <c r="K418" i="7" s="1"/>
  <c r="K417" i="7" s="1"/>
  <c r="M420" i="7"/>
  <c r="L420" i="7"/>
  <c r="N420" i="7" s="1"/>
  <c r="O420" i="7" s="1"/>
  <c r="M419" i="7"/>
  <c r="L419" i="7"/>
  <c r="J418" i="7"/>
  <c r="J417" i="7" s="1"/>
  <c r="M415" i="7"/>
  <c r="M412" i="7" s="1"/>
  <c r="M413" i="7"/>
  <c r="M414" i="7"/>
  <c r="L415" i="7"/>
  <c r="K415" i="7"/>
  <c r="L414" i="7"/>
  <c r="K414" i="7"/>
  <c r="L413" i="7"/>
  <c r="K413" i="7"/>
  <c r="K412" i="7" s="1"/>
  <c r="E21" i="1" s="1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N344" i="7" s="1"/>
  <c r="K345" i="7"/>
  <c r="K344" i="7" s="1"/>
  <c r="M337" i="7"/>
  <c r="L337" i="7"/>
  <c r="K337" i="7"/>
  <c r="M336" i="7"/>
  <c r="L336" i="7"/>
  <c r="K336" i="7"/>
  <c r="K334" i="7"/>
  <c r="K333" i="7" s="1"/>
  <c r="K332" i="7" s="1"/>
  <c r="K326" i="7" s="1"/>
  <c r="K335" i="7"/>
  <c r="K330" i="7"/>
  <c r="K327" i="7" s="1"/>
  <c r="M335" i="7"/>
  <c r="L335" i="7"/>
  <c r="M334" i="7"/>
  <c r="L334" i="7"/>
  <c r="J333" i="7"/>
  <c r="J332" i="7" s="1"/>
  <c r="M330" i="7"/>
  <c r="N330" i="7" s="1"/>
  <c r="O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P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O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L207" i="7" s="1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N30" i="7" s="1"/>
  <c r="O30" i="7" s="1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L20" i="7" s="1"/>
  <c r="L19" i="7" s="1"/>
  <c r="L17" i="7" s="1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Q714" i="6" s="1"/>
  <c r="P713" i="6"/>
  <c r="O713" i="6"/>
  <c r="N713" i="6"/>
  <c r="M713" i="6"/>
  <c r="L713" i="6"/>
  <c r="K713" i="6"/>
  <c r="J713" i="6"/>
  <c r="I713" i="6"/>
  <c r="H713" i="6"/>
  <c r="G713" i="6"/>
  <c r="F713" i="6"/>
  <c r="E713" i="6"/>
  <c r="Q713" i="6" s="1"/>
  <c r="R713" i="6" s="1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Q706" i="6" s="1"/>
  <c r="R706" i="6" s="1"/>
  <c r="F706" i="6"/>
  <c r="E706" i="6"/>
  <c r="P705" i="6"/>
  <c r="O705" i="6"/>
  <c r="N705" i="6"/>
  <c r="M705" i="6"/>
  <c r="L705" i="6"/>
  <c r="K705" i="6"/>
  <c r="J705" i="6"/>
  <c r="I705" i="6"/>
  <c r="H705" i="6"/>
  <c r="G705" i="6"/>
  <c r="Q705" i="6" s="1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Q696" i="6" s="1"/>
  <c r="S696" i="6" s="1"/>
  <c r="P695" i="6"/>
  <c r="O695" i="6"/>
  <c r="N695" i="6"/>
  <c r="M695" i="6"/>
  <c r="L695" i="6"/>
  <c r="K695" i="6"/>
  <c r="J695" i="6"/>
  <c r="I695" i="6"/>
  <c r="H695" i="6"/>
  <c r="G695" i="6"/>
  <c r="F695" i="6"/>
  <c r="E695" i="6"/>
  <c r="Q695" i="6" s="1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N684" i="6" s="1"/>
  <c r="M687" i="6"/>
  <c r="L687" i="6"/>
  <c r="K687" i="6"/>
  <c r="J687" i="6"/>
  <c r="J684" i="6" s="1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L684" i="6" s="1"/>
  <c r="K685" i="6"/>
  <c r="J685" i="6"/>
  <c r="I685" i="6"/>
  <c r="H685" i="6"/>
  <c r="H684" i="6" s="1"/>
  <c r="H682" i="6"/>
  <c r="H683" i="6"/>
  <c r="G685" i="6"/>
  <c r="F685" i="6"/>
  <c r="F684" i="6" s="1"/>
  <c r="E685" i="6"/>
  <c r="E684" i="6" s="1"/>
  <c r="D684" i="6"/>
  <c r="P683" i="6"/>
  <c r="N683" i="6"/>
  <c r="N681" i="6" s="1"/>
  <c r="N679" i="6" s="1"/>
  <c r="N682" i="6"/>
  <c r="M683" i="6"/>
  <c r="L683" i="6"/>
  <c r="K683" i="6"/>
  <c r="K681" i="6" s="1"/>
  <c r="J683" i="6"/>
  <c r="I683" i="6"/>
  <c r="G683" i="6"/>
  <c r="F683" i="6"/>
  <c r="Q683" i="6" s="1"/>
  <c r="R683" i="6" s="1"/>
  <c r="E683" i="6"/>
  <c r="P682" i="6"/>
  <c r="M682" i="6"/>
  <c r="L682" i="6"/>
  <c r="L681" i="6" s="1"/>
  <c r="L679" i="6" s="1"/>
  <c r="K682" i="6"/>
  <c r="J682" i="6"/>
  <c r="I682" i="6"/>
  <c r="G682" i="6"/>
  <c r="Q682" i="6" s="1"/>
  <c r="V682" i="6" s="1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Q676" i="6" s="1"/>
  <c r="R676" i="6" s="1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Q674" i="6" s="1"/>
  <c r="R674" i="6" s="1"/>
  <c r="F674" i="6"/>
  <c r="E674" i="6"/>
  <c r="P673" i="6"/>
  <c r="O673" i="6"/>
  <c r="O672" i="6" s="1"/>
  <c r="N673" i="6"/>
  <c r="M673" i="6"/>
  <c r="L673" i="6"/>
  <c r="K673" i="6"/>
  <c r="K672" i="6" s="1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J668" i="6" s="1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Q661" i="6" s="1"/>
  <c r="R661" i="6" s="1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Q653" i="6" s="1"/>
  <c r="R653" i="6" s="1"/>
  <c r="F653" i="6"/>
  <c r="E653" i="6"/>
  <c r="P652" i="6"/>
  <c r="O652" i="6"/>
  <c r="N652" i="6"/>
  <c r="M652" i="6"/>
  <c r="L652" i="6"/>
  <c r="K652" i="6"/>
  <c r="J652" i="6"/>
  <c r="I652" i="6"/>
  <c r="H652" i="6"/>
  <c r="G652" i="6"/>
  <c r="Q652" i="6" s="1"/>
  <c r="R652" i="6" s="1"/>
  <c r="F652" i="6"/>
  <c r="E652" i="6"/>
  <c r="P651" i="6"/>
  <c r="O651" i="6"/>
  <c r="O650" i="6" s="1"/>
  <c r="N651" i="6"/>
  <c r="M651" i="6"/>
  <c r="L651" i="6"/>
  <c r="K651" i="6"/>
  <c r="K650" i="6" s="1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Q641" i="6" s="1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Q639" i="6" s="1"/>
  <c r="R639" i="6" s="1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P626" i="6" s="1"/>
  <c r="O633" i="6"/>
  <c r="N633" i="6"/>
  <c r="M633" i="6"/>
  <c r="L633" i="6"/>
  <c r="L626" i="6" s="1"/>
  <c r="K633" i="6"/>
  <c r="J633" i="6"/>
  <c r="I633" i="6"/>
  <c r="H633" i="6"/>
  <c r="Q633" i="6" s="1"/>
  <c r="G633" i="6"/>
  <c r="F633" i="6"/>
  <c r="E633" i="6"/>
  <c r="D633" i="6"/>
  <c r="P632" i="6"/>
  <c r="O632" i="6"/>
  <c r="N632" i="6"/>
  <c r="M632" i="6"/>
  <c r="L632" i="6"/>
  <c r="K632" i="6"/>
  <c r="J632" i="6"/>
  <c r="I632" i="6"/>
  <c r="I626" i="6" s="1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Q631" i="6" s="1"/>
  <c r="E631" i="6"/>
  <c r="D631" i="6"/>
  <c r="P630" i="6"/>
  <c r="O630" i="6"/>
  <c r="O626" i="6" s="1"/>
  <c r="O627" i="6"/>
  <c r="O628" i="6"/>
  <c r="O629" i="6"/>
  <c r="N630" i="6"/>
  <c r="M630" i="6"/>
  <c r="L630" i="6"/>
  <c r="K630" i="6"/>
  <c r="J630" i="6"/>
  <c r="J626" i="6" s="1"/>
  <c r="I630" i="6"/>
  <c r="H630" i="6"/>
  <c r="G630" i="6"/>
  <c r="G627" i="6"/>
  <c r="G628" i="6"/>
  <c r="G629" i="6"/>
  <c r="F630" i="6"/>
  <c r="E630" i="6"/>
  <c r="E626" i="6" s="1"/>
  <c r="D630" i="6"/>
  <c r="P629" i="6"/>
  <c r="N629" i="6"/>
  <c r="M629" i="6"/>
  <c r="M626" i="6" s="1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K626" i="6" s="1"/>
  <c r="J628" i="6"/>
  <c r="I628" i="6"/>
  <c r="I627" i="6"/>
  <c r="H628" i="6"/>
  <c r="Q628" i="6" s="1"/>
  <c r="F628" i="6"/>
  <c r="E628" i="6"/>
  <c r="P627" i="6"/>
  <c r="N627" i="6"/>
  <c r="N626" i="6" s="1"/>
  <c r="M627" i="6"/>
  <c r="K627" i="6"/>
  <c r="J627" i="6"/>
  <c r="H627" i="6"/>
  <c r="F627" i="6"/>
  <c r="E627" i="6"/>
  <c r="P624" i="6"/>
  <c r="O624" i="6"/>
  <c r="O615" i="6" s="1"/>
  <c r="O614" i="6" s="1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I615" i="6" s="1"/>
  <c r="I614" i="6" s="1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Q620" i="6" s="1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5" i="6" s="1"/>
  <c r="J614" i="6" s="1"/>
  <c r="J618" i="6"/>
  <c r="I619" i="6"/>
  <c r="H619" i="6"/>
  <c r="G619" i="6"/>
  <c r="F619" i="6"/>
  <c r="E619" i="6"/>
  <c r="D619" i="6"/>
  <c r="P618" i="6"/>
  <c r="P615" i="6" s="1"/>
  <c r="P614" i="6" s="1"/>
  <c r="O618" i="6"/>
  <c r="O616" i="6"/>
  <c r="O617" i="6"/>
  <c r="M618" i="6"/>
  <c r="Q618" i="6" s="1"/>
  <c r="L618" i="6"/>
  <c r="K618" i="6"/>
  <c r="K616" i="6"/>
  <c r="K617" i="6"/>
  <c r="K615" i="6" s="1"/>
  <c r="K614" i="6" s="1"/>
  <c r="I618" i="6"/>
  <c r="H618" i="6"/>
  <c r="G618" i="6"/>
  <c r="G616" i="6"/>
  <c r="G615" i="6" s="1"/>
  <c r="G614" i="6" s="1"/>
  <c r="G617" i="6"/>
  <c r="F618" i="6"/>
  <c r="E618" i="6"/>
  <c r="D618" i="6"/>
  <c r="P617" i="6"/>
  <c r="P616" i="6"/>
  <c r="M617" i="6"/>
  <c r="L617" i="6"/>
  <c r="L615" i="6" s="1"/>
  <c r="L614" i="6" s="1"/>
  <c r="L616" i="6"/>
  <c r="I617" i="6"/>
  <c r="H617" i="6"/>
  <c r="H616" i="6"/>
  <c r="H615" i="6" s="1"/>
  <c r="H614" i="6" s="1"/>
  <c r="F617" i="6"/>
  <c r="E617" i="6"/>
  <c r="D617" i="6"/>
  <c r="D616" i="6"/>
  <c r="D615" i="6" s="1"/>
  <c r="D614" i="6" s="1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Q607" i="6" s="1"/>
  <c r="R607" i="6" s="1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Q605" i="6" s="1"/>
  <c r="R605" i="6" s="1"/>
  <c r="F605" i="6"/>
  <c r="E605" i="6"/>
  <c r="P604" i="6"/>
  <c r="O604" i="6"/>
  <c r="N604" i="6"/>
  <c r="M604" i="6"/>
  <c r="L604" i="6"/>
  <c r="K604" i="6"/>
  <c r="J604" i="6"/>
  <c r="I604" i="6"/>
  <c r="H604" i="6"/>
  <c r="G604" i="6"/>
  <c r="Q604" i="6" s="1"/>
  <c r="R604" i="6" s="1"/>
  <c r="F604" i="6"/>
  <c r="E604" i="6"/>
  <c r="P603" i="6"/>
  <c r="O603" i="6"/>
  <c r="N603" i="6"/>
  <c r="M603" i="6"/>
  <c r="L603" i="6"/>
  <c r="K603" i="6"/>
  <c r="J603" i="6"/>
  <c r="I603" i="6"/>
  <c r="H603" i="6"/>
  <c r="G603" i="6"/>
  <c r="Q603" i="6" s="1"/>
  <c r="R603" i="6" s="1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I591" i="6" s="1"/>
  <c r="I590" i="6" s="1"/>
  <c r="E596" i="6"/>
  <c r="H596" i="6"/>
  <c r="P595" i="6"/>
  <c r="O595" i="6"/>
  <c r="N595" i="6"/>
  <c r="M595" i="6"/>
  <c r="L595" i="6"/>
  <c r="K595" i="6"/>
  <c r="J595" i="6"/>
  <c r="I595" i="6"/>
  <c r="H595" i="6"/>
  <c r="G595" i="6"/>
  <c r="Q595" i="6" s="1"/>
  <c r="R595" i="6" s="1"/>
  <c r="E595" i="6"/>
  <c r="F595" i="6"/>
  <c r="P594" i="6"/>
  <c r="O594" i="6"/>
  <c r="N594" i="6"/>
  <c r="M594" i="6"/>
  <c r="L594" i="6"/>
  <c r="K594" i="6"/>
  <c r="J594" i="6"/>
  <c r="I594" i="6"/>
  <c r="H594" i="6"/>
  <c r="G594" i="6"/>
  <c r="Q594" i="6" s="1"/>
  <c r="R594" i="6" s="1"/>
  <c r="E594" i="6"/>
  <c r="F594" i="6"/>
  <c r="P593" i="6"/>
  <c r="O593" i="6"/>
  <c r="N593" i="6"/>
  <c r="M593" i="6"/>
  <c r="L593" i="6"/>
  <c r="K593" i="6"/>
  <c r="J593" i="6"/>
  <c r="I593" i="6"/>
  <c r="H593" i="6"/>
  <c r="G593" i="6"/>
  <c r="Q593" i="6" s="1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Q587" i="6" s="1"/>
  <c r="R587" i="6" s="1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N583" i="6" s="1"/>
  <c r="M585" i="6"/>
  <c r="L585" i="6"/>
  <c r="K585" i="6"/>
  <c r="J585" i="6"/>
  <c r="J583" i="6" s="1"/>
  <c r="J584" i="6"/>
  <c r="I585" i="6"/>
  <c r="H585" i="6"/>
  <c r="G585" i="6"/>
  <c r="G583" i="6" s="1"/>
  <c r="F585" i="6"/>
  <c r="E585" i="6"/>
  <c r="P584" i="6"/>
  <c r="O584" i="6"/>
  <c r="O583" i="6" s="1"/>
  <c r="M584" i="6"/>
  <c r="L584" i="6"/>
  <c r="K584" i="6"/>
  <c r="I584" i="6"/>
  <c r="I583" i="6" s="1"/>
  <c r="H584" i="6"/>
  <c r="G584" i="6"/>
  <c r="F584" i="6"/>
  <c r="E584" i="6"/>
  <c r="P581" i="6"/>
  <c r="O581" i="6"/>
  <c r="N581" i="6"/>
  <c r="M581" i="6"/>
  <c r="L581" i="6"/>
  <c r="K581" i="6"/>
  <c r="J581" i="6"/>
  <c r="I581" i="6"/>
  <c r="I574" i="6" s="1"/>
  <c r="H581" i="6"/>
  <c r="G581" i="6"/>
  <c r="F581" i="6"/>
  <c r="E581" i="6"/>
  <c r="Q581" i="6" s="1"/>
  <c r="R581" i="6" s="1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O574" i="6" s="1"/>
  <c r="N579" i="6"/>
  <c r="M579" i="6"/>
  <c r="L579" i="6"/>
  <c r="K579" i="6"/>
  <c r="K574" i="6" s="1"/>
  <c r="J579" i="6"/>
  <c r="I579" i="6"/>
  <c r="H579" i="6"/>
  <c r="G579" i="6"/>
  <c r="Q579" i="6" s="1"/>
  <c r="F579" i="6"/>
  <c r="E579" i="6"/>
  <c r="D579" i="6"/>
  <c r="P578" i="6"/>
  <c r="O578" i="6"/>
  <c r="N578" i="6"/>
  <c r="M578" i="6"/>
  <c r="L578" i="6"/>
  <c r="L574" i="6" s="1"/>
  <c r="K578" i="6"/>
  <c r="J578" i="6"/>
  <c r="I578" i="6"/>
  <c r="H578" i="6"/>
  <c r="H574" i="6" s="1"/>
  <c r="H575" i="6"/>
  <c r="H576" i="6"/>
  <c r="H577" i="6"/>
  <c r="G578" i="6"/>
  <c r="Q578" i="6" s="1"/>
  <c r="F578" i="6"/>
  <c r="E578" i="6"/>
  <c r="D578" i="6"/>
  <c r="P577" i="6"/>
  <c r="P574" i="6" s="1"/>
  <c r="O577" i="6"/>
  <c r="N577" i="6"/>
  <c r="M577" i="6"/>
  <c r="M575" i="6"/>
  <c r="M576" i="6"/>
  <c r="L577" i="6"/>
  <c r="K577" i="6"/>
  <c r="J577" i="6"/>
  <c r="I577" i="6"/>
  <c r="G577" i="6"/>
  <c r="F577" i="6"/>
  <c r="E577" i="6"/>
  <c r="Q577" i="6" s="1"/>
  <c r="R577" i="6" s="1"/>
  <c r="D577" i="6"/>
  <c r="P576" i="6"/>
  <c r="O576" i="6"/>
  <c r="N576" i="6"/>
  <c r="L576" i="6"/>
  <c r="K576" i="6"/>
  <c r="J576" i="6"/>
  <c r="J575" i="6"/>
  <c r="J574" i="6" s="1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8" i="6" s="1"/>
  <c r="L569" i="6"/>
  <c r="L570" i="6"/>
  <c r="L571" i="6"/>
  <c r="K572" i="6"/>
  <c r="K568" i="6" s="1"/>
  <c r="J572" i="6"/>
  <c r="I572" i="6"/>
  <c r="H572" i="6"/>
  <c r="E572" i="6"/>
  <c r="Q572" i="6" s="1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68" i="6" s="1"/>
  <c r="E570" i="6"/>
  <c r="P570" i="6"/>
  <c r="O570" i="6"/>
  <c r="N570" i="6"/>
  <c r="N568" i="6" s="1"/>
  <c r="K570" i="6"/>
  <c r="J570" i="6"/>
  <c r="J569" i="6"/>
  <c r="I570" i="6"/>
  <c r="Q570" i="6" s="1"/>
  <c r="H570" i="6"/>
  <c r="G570" i="6"/>
  <c r="F570" i="6"/>
  <c r="P569" i="6"/>
  <c r="P568" i="6" s="1"/>
  <c r="O569" i="6"/>
  <c r="N569" i="6"/>
  <c r="K569" i="6"/>
  <c r="I569" i="6"/>
  <c r="I568" i="6" s="1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Q562" i="6" s="1"/>
  <c r="R562" i="6" s="1"/>
  <c r="E562" i="6"/>
  <c r="P561" i="6"/>
  <c r="O561" i="6"/>
  <c r="N561" i="6"/>
  <c r="M561" i="6"/>
  <c r="L561" i="6"/>
  <c r="K561" i="6"/>
  <c r="J561" i="6"/>
  <c r="I561" i="6"/>
  <c r="H561" i="6"/>
  <c r="G561" i="6"/>
  <c r="F561" i="6"/>
  <c r="Q561" i="6" s="1"/>
  <c r="R561" i="6" s="1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Q557" i="6" s="1"/>
  <c r="G557" i="6"/>
  <c r="F557" i="6"/>
  <c r="E557" i="6"/>
  <c r="D557" i="6"/>
  <c r="D555" i="6" s="1"/>
  <c r="P556" i="6"/>
  <c r="O556" i="6"/>
  <c r="M556" i="6"/>
  <c r="L556" i="6"/>
  <c r="L555" i="6" s="1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Q546" i="6" s="1"/>
  <c r="P545" i="6"/>
  <c r="O545" i="6"/>
  <c r="N545" i="6"/>
  <c r="M545" i="6"/>
  <c r="M542" i="6" s="1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Q543" i="6" s="1"/>
  <c r="R543" i="6" s="1"/>
  <c r="D543" i="6"/>
  <c r="P540" i="6"/>
  <c r="O540" i="6"/>
  <c r="N540" i="6"/>
  <c r="M540" i="6"/>
  <c r="L540" i="6"/>
  <c r="K540" i="6"/>
  <c r="J540" i="6"/>
  <c r="I540" i="6"/>
  <c r="H540" i="6"/>
  <c r="G540" i="6"/>
  <c r="F540" i="6"/>
  <c r="Q540" i="6" s="1"/>
  <c r="E540" i="6"/>
  <c r="P539" i="6"/>
  <c r="O539" i="6"/>
  <c r="N539" i="6"/>
  <c r="M539" i="6"/>
  <c r="L539" i="6"/>
  <c r="K539" i="6"/>
  <c r="J539" i="6"/>
  <c r="I539" i="6"/>
  <c r="H539" i="6"/>
  <c r="G539" i="6"/>
  <c r="F539" i="6"/>
  <c r="Q539" i="6" s="1"/>
  <c r="S539" i="6" s="1"/>
  <c r="E539" i="6"/>
  <c r="D539" i="6"/>
  <c r="P538" i="6"/>
  <c r="O538" i="6"/>
  <c r="N538" i="6"/>
  <c r="M538" i="6"/>
  <c r="L538" i="6"/>
  <c r="K538" i="6"/>
  <c r="J538" i="6"/>
  <c r="I538" i="6"/>
  <c r="H538" i="6"/>
  <c r="G538" i="6"/>
  <c r="Q538" i="6" s="1"/>
  <c r="V538" i="6" s="1"/>
  <c r="F538" i="6"/>
  <c r="E538" i="6"/>
  <c r="D538" i="6"/>
  <c r="P537" i="6"/>
  <c r="O537" i="6"/>
  <c r="N537" i="6"/>
  <c r="M537" i="6"/>
  <c r="L537" i="6"/>
  <c r="K537" i="6"/>
  <c r="J537" i="6"/>
  <c r="I537" i="6"/>
  <c r="H537" i="6"/>
  <c r="Q537" i="6" s="1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Q536" i="6" s="1"/>
  <c r="R536" i="6" s="1"/>
  <c r="D536" i="6"/>
  <c r="P535" i="6"/>
  <c r="O535" i="6"/>
  <c r="N535" i="6"/>
  <c r="M535" i="6"/>
  <c r="L535" i="6"/>
  <c r="K535" i="6"/>
  <c r="J535" i="6"/>
  <c r="I535" i="6"/>
  <c r="H535" i="6"/>
  <c r="G535" i="6"/>
  <c r="F535" i="6"/>
  <c r="Q535" i="6" s="1"/>
  <c r="V535" i="6" s="1"/>
  <c r="E535" i="6"/>
  <c r="D535" i="6"/>
  <c r="P534" i="6"/>
  <c r="O534" i="6"/>
  <c r="O530" i="6" s="1"/>
  <c r="N534" i="6"/>
  <c r="M534" i="6"/>
  <c r="M531" i="6"/>
  <c r="M532" i="6"/>
  <c r="M530" i="6" s="1"/>
  <c r="M533" i="6"/>
  <c r="L534" i="6"/>
  <c r="K534" i="6"/>
  <c r="J534" i="6"/>
  <c r="J530" i="6" s="1"/>
  <c r="I534" i="6"/>
  <c r="I531" i="6"/>
  <c r="I532" i="6"/>
  <c r="I533" i="6"/>
  <c r="I530" i="6" s="1"/>
  <c r="H534" i="6"/>
  <c r="G534" i="6"/>
  <c r="F534" i="6"/>
  <c r="E534" i="6"/>
  <c r="Q534" i="6" s="1"/>
  <c r="S534" i="6" s="1"/>
  <c r="D534" i="6"/>
  <c r="P533" i="6"/>
  <c r="O533" i="6"/>
  <c r="N533" i="6"/>
  <c r="N530" i="6" s="1"/>
  <c r="L533" i="6"/>
  <c r="K533" i="6"/>
  <c r="J533" i="6"/>
  <c r="H533" i="6"/>
  <c r="G533" i="6"/>
  <c r="F533" i="6"/>
  <c r="E533" i="6"/>
  <c r="D533" i="6"/>
  <c r="D530" i="6" s="1"/>
  <c r="P532" i="6"/>
  <c r="O532" i="6"/>
  <c r="N532" i="6"/>
  <c r="L532" i="6"/>
  <c r="L530" i="6" s="1"/>
  <c r="K532" i="6"/>
  <c r="J532" i="6"/>
  <c r="H532" i="6"/>
  <c r="G532" i="6"/>
  <c r="F532" i="6"/>
  <c r="E532" i="6"/>
  <c r="D532" i="6"/>
  <c r="P531" i="6"/>
  <c r="O531" i="6"/>
  <c r="N531" i="6"/>
  <c r="L531" i="6"/>
  <c r="K531" i="6"/>
  <c r="K530" i="6" s="1"/>
  <c r="J531" i="6"/>
  <c r="H531" i="6"/>
  <c r="G531" i="6"/>
  <c r="F531" i="6"/>
  <c r="Q531" i="6" s="1"/>
  <c r="R531" i="6" s="1"/>
  <c r="E531" i="6"/>
  <c r="D531" i="6"/>
  <c r="Q527" i="6"/>
  <c r="D527" i="6"/>
  <c r="D521" i="6" s="1"/>
  <c r="D520" i="6" s="1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Q524" i="6" s="1"/>
  <c r="R524" i="6" s="1"/>
  <c r="F524" i="6"/>
  <c r="E524" i="6"/>
  <c r="P523" i="6"/>
  <c r="O523" i="6"/>
  <c r="N523" i="6"/>
  <c r="M523" i="6"/>
  <c r="L523" i="6"/>
  <c r="K523" i="6"/>
  <c r="J523" i="6"/>
  <c r="I523" i="6"/>
  <c r="H523" i="6"/>
  <c r="G523" i="6"/>
  <c r="Q523" i="6" s="1"/>
  <c r="R523" i="6" s="1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Q515" i="6" s="1"/>
  <c r="R515" i="6" s="1"/>
  <c r="G515" i="6"/>
  <c r="F515" i="6"/>
  <c r="E515" i="6"/>
  <c r="P514" i="6"/>
  <c r="O514" i="6"/>
  <c r="N514" i="6"/>
  <c r="M514" i="6"/>
  <c r="L514" i="6"/>
  <c r="K514" i="6"/>
  <c r="J514" i="6"/>
  <c r="I514" i="6"/>
  <c r="H514" i="6"/>
  <c r="Q514" i="6" s="1"/>
  <c r="R514" i="6" s="1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P503" i="6" s="1"/>
  <c r="O509" i="6"/>
  <c r="N509" i="6"/>
  <c r="N504" i="6"/>
  <c r="N505" i="6"/>
  <c r="N503" i="6" s="1"/>
  <c r="N506" i="6"/>
  <c r="N507" i="6"/>
  <c r="N508" i="6"/>
  <c r="M509" i="6"/>
  <c r="M503" i="6" s="1"/>
  <c r="L509" i="6"/>
  <c r="K509" i="6"/>
  <c r="J509" i="6"/>
  <c r="I509" i="6"/>
  <c r="I503" i="6" s="1"/>
  <c r="I498" i="6" s="1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Q508" i="6" s="1"/>
  <c r="P507" i="6"/>
  <c r="O507" i="6"/>
  <c r="M507" i="6"/>
  <c r="L507" i="6"/>
  <c r="K507" i="6"/>
  <c r="J507" i="6"/>
  <c r="I507" i="6"/>
  <c r="H507" i="6"/>
  <c r="Q507" i="6" s="1"/>
  <c r="G507" i="6"/>
  <c r="E507" i="6"/>
  <c r="P506" i="6"/>
  <c r="O506" i="6"/>
  <c r="M506" i="6"/>
  <c r="L506" i="6"/>
  <c r="K506" i="6"/>
  <c r="J506" i="6"/>
  <c r="I506" i="6"/>
  <c r="H506" i="6"/>
  <c r="G506" i="6"/>
  <c r="E506" i="6"/>
  <c r="Q506" i="6" s="1"/>
  <c r="R506" i="6" s="1"/>
  <c r="P505" i="6"/>
  <c r="O505" i="6"/>
  <c r="M505" i="6"/>
  <c r="L505" i="6"/>
  <c r="L503" i="6" s="1"/>
  <c r="K505" i="6"/>
  <c r="J505" i="6"/>
  <c r="I505" i="6"/>
  <c r="H505" i="6"/>
  <c r="H503" i="6" s="1"/>
  <c r="H498" i="6" s="1"/>
  <c r="E505" i="6"/>
  <c r="G505" i="6"/>
  <c r="P504" i="6"/>
  <c r="O504" i="6"/>
  <c r="O503" i="6" s="1"/>
  <c r="M504" i="6"/>
  <c r="L504" i="6"/>
  <c r="K504" i="6"/>
  <c r="J504" i="6"/>
  <c r="J503" i="6" s="1"/>
  <c r="I504" i="6"/>
  <c r="H504" i="6"/>
  <c r="G504" i="6"/>
  <c r="E504" i="6"/>
  <c r="P501" i="6"/>
  <c r="O501" i="6"/>
  <c r="N501" i="6"/>
  <c r="M501" i="6"/>
  <c r="M499" i="6" s="1"/>
  <c r="L501" i="6"/>
  <c r="L500" i="6"/>
  <c r="K501" i="6"/>
  <c r="J501" i="6"/>
  <c r="I501" i="6"/>
  <c r="H501" i="6"/>
  <c r="G501" i="6"/>
  <c r="F501" i="6"/>
  <c r="E501" i="6"/>
  <c r="D501" i="6"/>
  <c r="P500" i="6"/>
  <c r="O500" i="6"/>
  <c r="O499" i="6" s="1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Q479" i="6" s="1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Q477" i="6" s="1"/>
  <c r="R477" i="6" s="1"/>
  <c r="D477" i="6"/>
  <c r="P476" i="6"/>
  <c r="O476" i="6"/>
  <c r="N476" i="6"/>
  <c r="M476" i="6"/>
  <c r="L476" i="6"/>
  <c r="K476" i="6"/>
  <c r="J476" i="6"/>
  <c r="I476" i="6"/>
  <c r="H476" i="6"/>
  <c r="G476" i="6"/>
  <c r="F476" i="6"/>
  <c r="F469" i="6" s="1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69" i="6" s="1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M469" i="6" s="1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I469" i="6" s="1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G455" i="6" s="1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Q457" i="6" s="1"/>
  <c r="R457" i="6" s="1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N445" i="6" s="1"/>
  <c r="M449" i="6"/>
  <c r="L449" i="6"/>
  <c r="K449" i="6"/>
  <c r="K446" i="6"/>
  <c r="K447" i="6"/>
  <c r="K448" i="6"/>
  <c r="J449" i="6"/>
  <c r="I449" i="6"/>
  <c r="H449" i="6"/>
  <c r="G449" i="6"/>
  <c r="F449" i="6"/>
  <c r="E449" i="6"/>
  <c r="Q449" i="6" s="1"/>
  <c r="D449" i="6"/>
  <c r="P448" i="6"/>
  <c r="P446" i="6"/>
  <c r="P447" i="6"/>
  <c r="P445" i="6" s="1"/>
  <c r="O448" i="6"/>
  <c r="N448" i="6"/>
  <c r="M448" i="6"/>
  <c r="L448" i="6"/>
  <c r="J448" i="6"/>
  <c r="I448" i="6"/>
  <c r="H448" i="6"/>
  <c r="H446" i="6"/>
  <c r="H447" i="6"/>
  <c r="G448" i="6"/>
  <c r="F448" i="6"/>
  <c r="E448" i="6"/>
  <c r="Q448" i="6" s="1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Q446" i="6" s="1"/>
  <c r="R446" i="6" s="1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H433" i="6" s="1"/>
  <c r="G435" i="6"/>
  <c r="F435" i="6"/>
  <c r="E435" i="6"/>
  <c r="P434" i="6"/>
  <c r="P433" i="6" s="1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Q425" i="6" s="1"/>
  <c r="R425" i="6" s="1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Q423" i="6" s="1"/>
  <c r="R423" i="6" s="1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1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1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Q406" i="6" s="1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J401" i="6" s="1"/>
  <c r="I403" i="6"/>
  <c r="H403" i="6"/>
  <c r="G403" i="6"/>
  <c r="F403" i="6"/>
  <c r="E403" i="6"/>
  <c r="D403" i="6"/>
  <c r="P402" i="6"/>
  <c r="O402" i="6"/>
  <c r="N402" i="6"/>
  <c r="M402" i="6"/>
  <c r="L402" i="6"/>
  <c r="K402" i="6"/>
  <c r="K401" i="6" s="1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Q400" i="6" s="1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Q395" i="6" s="1"/>
  <c r="R395" i="6" s="1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Q392" i="6" s="1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L387" i="6" s="1"/>
  <c r="L385" i="6" s="1"/>
  <c r="K390" i="6"/>
  <c r="J390" i="6"/>
  <c r="I390" i="6"/>
  <c r="H390" i="6"/>
  <c r="H387" i="6" s="1"/>
  <c r="G390" i="6"/>
  <c r="F390" i="6"/>
  <c r="E390" i="6"/>
  <c r="P389" i="6"/>
  <c r="P387" i="6" s="1"/>
  <c r="P385" i="6" s="1"/>
  <c r="O389" i="6"/>
  <c r="N389" i="6"/>
  <c r="M389" i="6"/>
  <c r="M388" i="6"/>
  <c r="M387" i="6" s="1"/>
  <c r="L389" i="6"/>
  <c r="K389" i="6"/>
  <c r="J389" i="6"/>
  <c r="I389" i="6"/>
  <c r="I387" i="6" s="1"/>
  <c r="I385" i="6" s="1"/>
  <c r="I388" i="6"/>
  <c r="I386" i="6"/>
  <c r="H389" i="6"/>
  <c r="G389" i="6"/>
  <c r="G387" i="6" s="1"/>
  <c r="G385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Q384" i="6" s="1"/>
  <c r="R384" i="6" s="1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Q377" i="6" s="1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Q376" i="6" s="1"/>
  <c r="R376" i="6" s="1"/>
  <c r="D376" i="6"/>
  <c r="P375" i="6"/>
  <c r="P373" i="6"/>
  <c r="P374" i="6"/>
  <c r="O375" i="6"/>
  <c r="N375" i="6"/>
  <c r="M375" i="6"/>
  <c r="L375" i="6"/>
  <c r="L373" i="6"/>
  <c r="L374" i="6"/>
  <c r="K375" i="6"/>
  <c r="J375" i="6"/>
  <c r="J371" i="6" s="1"/>
  <c r="I375" i="6"/>
  <c r="H375" i="6"/>
  <c r="H373" i="6"/>
  <c r="H374" i="6"/>
  <c r="H371" i="6" s="1"/>
  <c r="G375" i="6"/>
  <c r="F375" i="6"/>
  <c r="E375" i="6"/>
  <c r="D375" i="6"/>
  <c r="O374" i="6"/>
  <c r="N374" i="6"/>
  <c r="M374" i="6"/>
  <c r="M373" i="6"/>
  <c r="M371" i="6" s="1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Q370" i="6" s="1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66" i="6" s="1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L366" i="6" s="1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Q359" i="6" s="1"/>
  <c r="R359" i="6" s="1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Q357" i="6" s="1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I345" i="6" s="1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7" i="6" s="1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3" i="6" s="1"/>
  <c r="L334" i="6"/>
  <c r="L335" i="6"/>
  <c r="K336" i="6"/>
  <c r="J336" i="6"/>
  <c r="I336" i="6"/>
  <c r="H336" i="6"/>
  <c r="G336" i="6"/>
  <c r="F336" i="6"/>
  <c r="E336" i="6"/>
  <c r="O335" i="6"/>
  <c r="N335" i="6"/>
  <c r="M335" i="6"/>
  <c r="M333" i="6" s="1"/>
  <c r="K335" i="6"/>
  <c r="J335" i="6"/>
  <c r="I335" i="6"/>
  <c r="I334" i="6"/>
  <c r="I333" i="6" s="1"/>
  <c r="H335" i="6"/>
  <c r="G335" i="6"/>
  <c r="F335" i="6"/>
  <c r="E335" i="6"/>
  <c r="E333" i="6" s="1"/>
  <c r="O334" i="6"/>
  <c r="N334" i="6"/>
  <c r="M334" i="6"/>
  <c r="K334" i="6"/>
  <c r="K333" i="6" s="1"/>
  <c r="J334" i="6"/>
  <c r="H334" i="6"/>
  <c r="G334" i="6"/>
  <c r="F334" i="6"/>
  <c r="F333" i="6" s="1"/>
  <c r="E334" i="6"/>
  <c r="D331" i="6"/>
  <c r="D330" i="6"/>
  <c r="D329" i="6"/>
  <c r="D328" i="6"/>
  <c r="D327" i="6"/>
  <c r="D326" i="6"/>
  <c r="D325" i="6"/>
  <c r="D322" i="6" s="1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P318" i="6" s="1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Q320" i="6" s="1"/>
  <c r="S320" i="6" s="1"/>
  <c r="E320" i="6"/>
  <c r="D320" i="6"/>
  <c r="O319" i="6"/>
  <c r="N319" i="6"/>
  <c r="M319" i="6"/>
  <c r="L319" i="6"/>
  <c r="K319" i="6"/>
  <c r="J319" i="6"/>
  <c r="Q319" i="6" s="1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L311" i="6" s="1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4" i="6" s="1"/>
  <c r="I306" i="6"/>
  <c r="H307" i="6"/>
  <c r="G307" i="6"/>
  <c r="F307" i="6"/>
  <c r="E307" i="6"/>
  <c r="O306" i="6"/>
  <c r="N306" i="6"/>
  <c r="N305" i="6"/>
  <c r="N304" i="6" s="1"/>
  <c r="K306" i="6"/>
  <c r="J306" i="6"/>
  <c r="J305" i="6"/>
  <c r="H306" i="6"/>
  <c r="Q306" i="6" s="1"/>
  <c r="R306" i="6" s="1"/>
  <c r="G306" i="6"/>
  <c r="F306" i="6"/>
  <c r="E306" i="6"/>
  <c r="O305" i="6"/>
  <c r="O304" i="6" s="1"/>
  <c r="K305" i="6"/>
  <c r="H305" i="6"/>
  <c r="G305" i="6"/>
  <c r="E305" i="6"/>
  <c r="Q305" i="6" s="1"/>
  <c r="S305" i="6" s="1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Q299" i="6" s="1"/>
  <c r="G299" i="6"/>
  <c r="F299" i="6"/>
  <c r="E299" i="6"/>
  <c r="D299" i="6"/>
  <c r="P298" i="6"/>
  <c r="O298" i="6"/>
  <c r="O295" i="6"/>
  <c r="O296" i="6"/>
  <c r="O294" i="6" s="1"/>
  <c r="O293" i="6" s="1"/>
  <c r="O292" i="6" s="1"/>
  <c r="O297" i="6"/>
  <c r="N298" i="6"/>
  <c r="M298" i="6"/>
  <c r="L298" i="6"/>
  <c r="L294" i="6" s="1"/>
  <c r="L293" i="6" s="1"/>
  <c r="L292" i="6" s="1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Q296" i="6" s="1"/>
  <c r="S296" i="6" s="1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Q290" i="6" s="1"/>
  <c r="R290" i="6" s="1"/>
  <c r="D290" i="6"/>
  <c r="P289" i="6"/>
  <c r="O289" i="6"/>
  <c r="N289" i="6"/>
  <c r="M289" i="6"/>
  <c r="L289" i="6"/>
  <c r="K289" i="6"/>
  <c r="J289" i="6"/>
  <c r="J281" i="6" s="1"/>
  <c r="I289" i="6"/>
  <c r="H289" i="6"/>
  <c r="E289" i="6"/>
  <c r="F289" i="6"/>
  <c r="Q289" i="6" s="1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Q287" i="6" s="1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Q286" i="6" s="1"/>
  <c r="R286" i="6" s="1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1" i="6" s="1"/>
  <c r="D282" i="6"/>
  <c r="D283" i="6"/>
  <c r="D284" i="6"/>
  <c r="O284" i="6"/>
  <c r="N284" i="6"/>
  <c r="M284" i="6"/>
  <c r="M282" i="6"/>
  <c r="M283" i="6"/>
  <c r="M281" i="6" s="1"/>
  <c r="K284" i="6"/>
  <c r="J284" i="6"/>
  <c r="I284" i="6"/>
  <c r="I282" i="6"/>
  <c r="I281" i="6" s="1"/>
  <c r="I283" i="6"/>
  <c r="H284" i="6"/>
  <c r="G284" i="6"/>
  <c r="F284" i="6"/>
  <c r="Q284" i="6" s="1"/>
  <c r="S284" i="6" s="1"/>
  <c r="E284" i="6"/>
  <c r="O283" i="6"/>
  <c r="N283" i="6"/>
  <c r="N282" i="6"/>
  <c r="N281" i="6" s="1"/>
  <c r="K283" i="6"/>
  <c r="J283" i="6"/>
  <c r="J282" i="6"/>
  <c r="H283" i="6"/>
  <c r="G283" i="6"/>
  <c r="F283" i="6"/>
  <c r="E283" i="6"/>
  <c r="O282" i="6"/>
  <c r="O281" i="6" s="1"/>
  <c r="O278" i="6"/>
  <c r="O279" i="6"/>
  <c r="O280" i="6"/>
  <c r="K282" i="6"/>
  <c r="K278" i="6"/>
  <c r="K279" i="6"/>
  <c r="K280" i="6"/>
  <c r="H282" i="6"/>
  <c r="G282" i="6"/>
  <c r="F282" i="6"/>
  <c r="E282" i="6"/>
  <c r="P280" i="6"/>
  <c r="P277" i="6" s="1"/>
  <c r="P278" i="6"/>
  <c r="P279" i="6"/>
  <c r="N280" i="6"/>
  <c r="M280" i="6"/>
  <c r="M277" i="6" s="1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0" i="6" s="1"/>
  <c r="K259" i="6" s="1"/>
  <c r="K261" i="6"/>
  <c r="K262" i="6"/>
  <c r="J263" i="6"/>
  <c r="I263" i="6"/>
  <c r="H263" i="6"/>
  <c r="G263" i="6"/>
  <c r="G261" i="6"/>
  <c r="G262" i="6"/>
  <c r="G260" i="6" s="1"/>
  <c r="G259" i="6" s="1"/>
  <c r="G257" i="6" s="1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2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Q166" i="6" s="1"/>
  <c r="R166" i="6" s="1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Q155" i="6" s="1"/>
  <c r="R155" i="6" s="1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G152" i="6" s="1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M139" i="6" s="1"/>
  <c r="L142" i="6"/>
  <c r="K142" i="6"/>
  <c r="J142" i="6"/>
  <c r="I142" i="6"/>
  <c r="H142" i="6"/>
  <c r="G142" i="6"/>
  <c r="F142" i="6"/>
  <c r="E142" i="6"/>
  <c r="E139" i="6" s="1"/>
  <c r="P141" i="6"/>
  <c r="O141" i="6"/>
  <c r="O140" i="6"/>
  <c r="N141" i="6"/>
  <c r="M141" i="6"/>
  <c r="L141" i="6"/>
  <c r="K141" i="6"/>
  <c r="K140" i="6"/>
  <c r="K139" i="6" s="1"/>
  <c r="J141" i="6"/>
  <c r="I141" i="6"/>
  <c r="H141" i="6"/>
  <c r="G141" i="6"/>
  <c r="G139" i="6" s="1"/>
  <c r="G140" i="6"/>
  <c r="F141" i="6"/>
  <c r="E141" i="6"/>
  <c r="P140" i="6"/>
  <c r="N140" i="6"/>
  <c r="N137" i="6"/>
  <c r="N136" i="6" s="1"/>
  <c r="M140" i="6"/>
  <c r="L140" i="6"/>
  <c r="L139" i="6" s="1"/>
  <c r="L135" i="6" s="1"/>
  <c r="J140" i="6"/>
  <c r="I140" i="6"/>
  <c r="H140" i="6"/>
  <c r="F140" i="6"/>
  <c r="Q140" i="6" s="1"/>
  <c r="R140" i="6" s="1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28" i="6" s="1"/>
  <c r="F132" i="6"/>
  <c r="G129" i="6"/>
  <c r="G130" i="6"/>
  <c r="G131" i="6"/>
  <c r="G128" i="6" s="1"/>
  <c r="G132" i="6"/>
  <c r="H129" i="6"/>
  <c r="H130" i="6"/>
  <c r="H131" i="6"/>
  <c r="H132" i="6"/>
  <c r="I129" i="6"/>
  <c r="I130" i="6"/>
  <c r="I131" i="6"/>
  <c r="I132" i="6"/>
  <c r="J129" i="6"/>
  <c r="J130" i="6"/>
  <c r="J131" i="6"/>
  <c r="J128" i="6" s="1"/>
  <c r="J132" i="6"/>
  <c r="K129" i="6"/>
  <c r="K130" i="6"/>
  <c r="K131" i="6"/>
  <c r="K132" i="6"/>
  <c r="L129" i="6"/>
  <c r="L130" i="6"/>
  <c r="L131" i="6"/>
  <c r="L128" i="6" s="1"/>
  <c r="L132" i="6"/>
  <c r="M129" i="6"/>
  <c r="M130" i="6"/>
  <c r="M131" i="6"/>
  <c r="M132" i="6"/>
  <c r="N129" i="6"/>
  <c r="N130" i="6"/>
  <c r="N131" i="6"/>
  <c r="N132" i="6"/>
  <c r="O129" i="6"/>
  <c r="O130" i="6"/>
  <c r="O131" i="6"/>
  <c r="O128" i="6" s="1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P95" i="6" s="1"/>
  <c r="P91" i="6" s="1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Q88" i="6" s="1"/>
  <c r="R88" i="6" s="1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Q86" i="6" s="1"/>
  <c r="R86" i="6" s="1"/>
  <c r="E86" i="6"/>
  <c r="P85" i="6"/>
  <c r="O85" i="6"/>
  <c r="N85" i="6"/>
  <c r="M85" i="6"/>
  <c r="L85" i="6"/>
  <c r="K85" i="6"/>
  <c r="J85" i="6"/>
  <c r="I85" i="6"/>
  <c r="H85" i="6"/>
  <c r="G85" i="6"/>
  <c r="F85" i="6"/>
  <c r="Q85" i="6" s="1"/>
  <c r="R85" i="6" s="1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Q79" i="6" s="1"/>
  <c r="R79" i="6" s="1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G75" i="6" s="1"/>
  <c r="G71" i="6" s="1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Q35" i="6" s="1"/>
  <c r="R35" i="6" s="1"/>
  <c r="F35" i="6"/>
  <c r="G35" i="6"/>
  <c r="P34" i="6"/>
  <c r="O34" i="6"/>
  <c r="N34" i="6"/>
  <c r="M34" i="6"/>
  <c r="L34" i="6"/>
  <c r="K34" i="6"/>
  <c r="K31" i="6" s="1"/>
  <c r="K27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Q16" i="6" s="1"/>
  <c r="V16" i="6" s="1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F8" i="33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F9" i="33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H679" i="6" s="1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N793" i="9" s="1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L869" i="9" s="1"/>
  <c r="L867" i="9" s="1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P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O603" i="7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L790" i="8"/>
  <c r="L788" i="8" s="1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K610" i="9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P332" i="8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O796" i="10"/>
  <c r="P796" i="10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K669" i="10"/>
  <c r="O699" i="7"/>
  <c r="P699" i="7"/>
  <c r="P94" i="9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L378" i="10"/>
  <c r="N381" i="10"/>
  <c r="S381" i="10" s="1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M417" i="10"/>
  <c r="N347" i="10"/>
  <c r="M343" i="10"/>
  <c r="M342" i="10" s="1"/>
  <c r="O249" i="10"/>
  <c r="P249" i="10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O812" i="7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K803" i="7"/>
  <c r="K801" i="7" s="1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K665" i="7"/>
  <c r="K663" i="7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P566" i="7"/>
  <c r="O566" i="7"/>
  <c r="R620" i="6"/>
  <c r="V620" i="6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O599" i="7"/>
  <c r="P599" i="7"/>
  <c r="N27" i="8"/>
  <c r="P27" i="8" s="1"/>
  <c r="N595" i="8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V570" i="6"/>
  <c r="R570" i="6"/>
  <c r="S570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M407" i="10"/>
  <c r="M405" i="10" s="1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M747" i="9" l="1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F7" i="33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K665" i="10"/>
  <c r="K659" i="10" s="1"/>
  <c r="K658" i="10" s="1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I255" i="6" s="1"/>
  <c r="I253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N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K661" i="7"/>
  <c r="K659" i="7" s="1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N764" i="10" s="1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E8" i="33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N147" i="9" s="1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AB474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P793" i="9" s="1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R278" i="6"/>
  <c r="V278" i="6"/>
  <c r="S278" i="6"/>
  <c r="M48" i="7"/>
  <c r="M40" i="7" s="1"/>
  <c r="M38" i="7" s="1"/>
  <c r="O584" i="8"/>
  <c r="Q402" i="23"/>
  <c r="R402" i="23"/>
  <c r="O890" i="9"/>
  <c r="P890" i="9"/>
  <c r="N907" i="9"/>
  <c r="M906" i="9"/>
  <c r="O566" i="10"/>
  <c r="O675" i="10"/>
  <c r="P675" i="10"/>
  <c r="O412" i="8"/>
  <c r="N411" i="8"/>
  <c r="N409" i="8" s="1"/>
  <c r="R677" i="6"/>
  <c r="Q672" i="6"/>
  <c r="S687" i="6"/>
  <c r="R687" i="6"/>
  <c r="D657" i="6"/>
  <c r="O728" i="7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O201" i="7"/>
  <c r="P201" i="7"/>
  <c r="P360" i="7"/>
  <c r="L470" i="7"/>
  <c r="O556" i="8"/>
  <c r="P556" i="8"/>
  <c r="O856" i="8"/>
  <c r="O799" i="10"/>
  <c r="O800" i="10"/>
  <c r="O810" i="10"/>
  <c r="P810" i="10"/>
  <c r="N827" i="10"/>
  <c r="O827" i="10" s="1"/>
  <c r="O861" i="10"/>
  <c r="P861" i="10"/>
  <c r="P938" i="10"/>
  <c r="P959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N906" i="9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P318" i="9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814" i="8"/>
  <c r="P814" i="8"/>
  <c r="L285" i="7"/>
  <c r="L284" i="7" s="1"/>
  <c r="N286" i="7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N378" i="10"/>
  <c r="O378" i="10" s="1"/>
  <c r="O381" i="10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N788" i="10"/>
  <c r="P788" i="10" s="1"/>
  <c r="N27" i="9"/>
  <c r="P27" i="9" s="1"/>
  <c r="O30" i="9"/>
  <c r="P30" i="9"/>
  <c r="P941" i="8"/>
  <c r="O941" i="8"/>
  <c r="R149" i="6"/>
  <c r="V149" i="6"/>
  <c r="S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L377" i="10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Q398" i="27"/>
  <c r="S175" i="6"/>
  <c r="L284" i="25"/>
  <c r="P80" i="7"/>
  <c r="H550" i="6"/>
  <c r="H549" i="6" s="1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L865" i="9" s="1"/>
  <c r="L863" i="9" s="1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27" i="6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799" i="7" s="1"/>
  <c r="K797" i="7" s="1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82" i="10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M367" i="9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P5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P331" i="8"/>
  <c r="K325" i="8"/>
  <c r="O331" i="8"/>
  <c r="M125" i="8"/>
  <c r="N125" i="8" s="1"/>
  <c r="N127" i="8"/>
  <c r="N55" i="20"/>
  <c r="N55" i="11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O83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N528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K818" i="10" s="1"/>
  <c r="K816" i="10" s="1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O663" i="7" s="1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952" i="8"/>
  <c r="O1008" i="10"/>
  <c r="J354" i="6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285" i="7"/>
  <c r="O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O793" i="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K502" i="10"/>
  <c r="K500" i="10" s="1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24"/>
  <c r="N53" i="31"/>
  <c r="N55" i="28"/>
  <c r="T387" i="5"/>
  <c r="N55" i="18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M645" i="8"/>
  <c r="N645" i="8" s="1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N22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E9" i="33"/>
  <c r="E7" i="33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O443" i="29" l="1"/>
  <c r="P443" i="29" s="1"/>
  <c r="O592" i="7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N243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O671" i="8"/>
  <c r="N355" i="6"/>
  <c r="N354" i="6" s="1"/>
  <c r="Q181" i="6"/>
  <c r="N841" i="7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N869" i="9"/>
  <c r="O747" i="9"/>
  <c r="P747" i="9"/>
  <c r="M865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O82" i="10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P490" i="8"/>
  <c r="S265" i="6"/>
  <c r="O977" i="8"/>
  <c r="N975" i="8"/>
  <c r="O975" i="8" s="1"/>
  <c r="O398" i="7"/>
  <c r="N395" i="7"/>
  <c r="N394" i="7" s="1"/>
  <c r="P394" i="7" s="1"/>
  <c r="N264" i="10"/>
  <c r="O267" i="10"/>
  <c r="N392" i="9"/>
  <c r="M874" i="7"/>
  <c r="N812" i="10"/>
  <c r="L340" i="7"/>
  <c r="N693" i="8"/>
  <c r="N347" i="7"/>
  <c r="N144" i="10"/>
  <c r="S73" i="6"/>
  <c r="V262" i="6"/>
  <c r="O929" i="8"/>
  <c r="Q318" i="6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E610" i="6"/>
  <c r="M393" i="25"/>
  <c r="O356" i="10"/>
  <c r="N67" i="9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O906" i="9"/>
  <c r="P906" i="9"/>
  <c r="O33" i="7"/>
  <c r="P33" i="7"/>
  <c r="K1064" i="8"/>
  <c r="O1065" i="8"/>
  <c r="O696" i="10"/>
  <c r="N693" i="10"/>
  <c r="O296" i="10"/>
  <c r="P296" i="10"/>
  <c r="O918" i="9"/>
  <c r="N916" i="9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O676" i="7"/>
  <c r="P413" i="7"/>
  <c r="N680" i="8"/>
  <c r="P685" i="8"/>
  <c r="P210" i="8"/>
  <c r="N207" i="8"/>
  <c r="S422" i="6"/>
  <c r="R422" i="6"/>
  <c r="M600" i="9"/>
  <c r="M599" i="9" s="1"/>
  <c r="P706" i="9"/>
  <c r="O706" i="9"/>
  <c r="L1020" i="9"/>
  <c r="L1018" i="9" s="1"/>
  <c r="S295" i="6"/>
  <c r="O841" i="7"/>
  <c r="P841" i="7"/>
  <c r="L541" i="7"/>
  <c r="L234" i="7"/>
  <c r="L232" i="7" s="1"/>
  <c r="N442" i="9"/>
  <c r="O442" i="9" s="1"/>
  <c r="O443" i="9"/>
  <c r="R231" i="6"/>
  <c r="V231" i="6"/>
  <c r="O721" i="9"/>
  <c r="M728" i="25"/>
  <c r="L726" i="25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N584" i="27"/>
  <c r="N10" i="27"/>
  <c r="O61" i="10"/>
  <c r="P61" i="10"/>
  <c r="N378" i="7"/>
  <c r="O378" i="7" s="1"/>
  <c r="O381" i="7"/>
  <c r="L66" i="25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P663" i="7"/>
  <c r="L192" i="10"/>
  <c r="L847" i="8"/>
  <c r="N889" i="10"/>
  <c r="O889" i="10" s="1"/>
  <c r="Q385" i="6"/>
  <c r="Q39" i="6"/>
  <c r="M833" i="10"/>
  <c r="H227" i="6"/>
  <c r="P574" i="8"/>
  <c r="V309" i="6"/>
  <c r="M659" i="10"/>
  <c r="M658" i="10" s="1"/>
  <c r="P20" i="8"/>
  <c r="N669" i="8"/>
  <c r="P669" i="8" s="1"/>
  <c r="Q294" i="6"/>
  <c r="Q31" i="6"/>
  <c r="R31" i="6" s="1"/>
  <c r="N325" i="10"/>
  <c r="P325" i="10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11" i="5"/>
  <c r="N9" i="5" s="1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L378" i="7"/>
  <c r="L377" i="7" s="1"/>
  <c r="N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P763" i="8"/>
  <c r="R15" i="6"/>
  <c r="S15" i="6"/>
  <c r="V15" i="6"/>
  <c r="P431" i="9"/>
  <c r="O431" i="9"/>
  <c r="O187" i="9"/>
  <c r="R702" i="6"/>
  <c r="L110" i="8"/>
  <c r="N110" i="8" s="1"/>
  <c r="L25" i="6"/>
  <c r="N734" i="8"/>
  <c r="O374" i="7"/>
  <c r="R632" i="6"/>
  <c r="O308" i="7"/>
  <c r="O273" i="6"/>
  <c r="O272" i="6" s="1"/>
  <c r="O251" i="6" s="1"/>
  <c r="S632" i="6"/>
  <c r="P869" i="9"/>
  <c r="I27" i="6"/>
  <c r="O635" i="8"/>
  <c r="E549" i="6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L1017" i="9"/>
  <c r="N1017" i="9" s="1"/>
  <c r="N1018" i="9"/>
  <c r="S181" i="6"/>
  <c r="R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66" i="25"/>
  <c r="M53" i="24"/>
  <c r="M55" i="28"/>
  <c r="S55" i="28" s="1"/>
  <c r="Q387" i="5"/>
  <c r="M55" i="20"/>
  <c r="S55" i="20" s="1"/>
  <c r="M53" i="31"/>
  <c r="O59" i="9"/>
  <c r="P59" i="9"/>
  <c r="O264" i="10"/>
  <c r="P264" i="10"/>
  <c r="P739" i="10"/>
  <c r="O739" i="10"/>
  <c r="O321" i="10"/>
  <c r="N319" i="10"/>
  <c r="N318" i="10" s="1"/>
  <c r="O637" i="9"/>
  <c r="N634" i="9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P495" i="7"/>
  <c r="O495" i="7"/>
  <c r="K405" i="10"/>
  <c r="O405" i="10" s="1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N8" i="27"/>
  <c r="Q56" i="23"/>
  <c r="O325" i="10"/>
  <c r="Q60" i="6"/>
  <c r="K502" i="8"/>
  <c r="K500" i="8" s="1"/>
  <c r="K36" i="9"/>
  <c r="O127" i="8"/>
  <c r="O1019" i="8"/>
  <c r="L8" i="18"/>
  <c r="K8" i="23"/>
  <c r="O377" i="7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AA613" i="39"/>
  <c r="AB613" i="39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R60" i="6"/>
  <c r="S60" i="6"/>
  <c r="V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O734" i="8"/>
  <c r="P734" i="8"/>
  <c r="L808" i="9"/>
  <c r="L788" i="9" s="1"/>
  <c r="L786" i="9" s="1"/>
  <c r="N814" i="9"/>
  <c r="O814" i="9" s="1"/>
  <c r="E13" i="6"/>
  <c r="Q14" i="6"/>
  <c r="S152" i="6"/>
  <c r="R152" i="6"/>
  <c r="P106" i="25"/>
  <c r="P104" i="25" s="1"/>
  <c r="O104" i="25"/>
  <c r="O72" i="10"/>
  <c r="N66" i="10"/>
  <c r="M71" i="6"/>
  <c r="M25" i="6" s="1"/>
  <c r="Q75" i="6"/>
  <c r="Q128" i="6"/>
  <c r="I120" i="6"/>
  <c r="N49" i="6"/>
  <c r="Q53" i="6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N894" i="10"/>
  <c r="O894" i="10" s="1"/>
  <c r="L885" i="10"/>
  <c r="L879" i="10" s="1"/>
  <c r="N1036" i="10"/>
  <c r="O1036" i="10" s="1"/>
  <c r="L1030" i="10"/>
  <c r="K924" i="8"/>
  <c r="K922" i="8" s="1"/>
  <c r="O951" i="8"/>
  <c r="K234" i="8"/>
  <c r="K232" i="8" s="1"/>
  <c r="O243" i="8"/>
  <c r="P243" i="8"/>
  <c r="O529" i="9"/>
  <c r="P529" i="9"/>
  <c r="O78" i="10"/>
  <c r="P78" i="10"/>
  <c r="O51" i="7"/>
  <c r="P135" i="6"/>
  <c r="Q135" i="6" s="1"/>
  <c r="Q139" i="6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Q27" i="6"/>
  <c r="R27" i="6" s="1"/>
  <c r="R318" i="6"/>
  <c r="S318" i="6"/>
  <c r="P693" i="9"/>
  <c r="O693" i="9"/>
  <c r="S694" i="9"/>
  <c r="R304" i="6"/>
  <c r="S304" i="6"/>
  <c r="O693" i="10"/>
  <c r="N690" i="10"/>
  <c r="M693" i="7"/>
  <c r="M691" i="7" s="1"/>
  <c r="N695" i="7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O59" i="7"/>
  <c r="P59" i="7"/>
  <c r="D354" i="6"/>
  <c r="D273" i="6" s="1"/>
  <c r="D272" i="6" s="1"/>
  <c r="Q161" i="6"/>
  <c r="Q91" i="6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L724" i="25"/>
  <c r="M724" i="25" s="1"/>
  <c r="M726" i="25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N877" i="8" s="1"/>
  <c r="P877" i="8" s="1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P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AB456" i="39"/>
  <c r="Y456" i="39"/>
  <c r="AA456" i="39"/>
  <c r="N963" i="10"/>
  <c r="L961" i="10"/>
  <c r="N961" i="10" s="1"/>
  <c r="J1091" i="8"/>
  <c r="J9" i="8"/>
  <c r="J11" i="9"/>
  <c r="T46" i="24"/>
  <c r="J384" i="4"/>
  <c r="AG861" i="39"/>
  <c r="N59" i="24"/>
  <c r="N62" i="20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I25" i="6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7" i="9"/>
  <c r="P77" i="9" s="1"/>
  <c r="P25" i="6"/>
  <c r="Q71" i="6"/>
  <c r="R311" i="6"/>
  <c r="S311" i="6"/>
  <c r="P669" i="10"/>
  <c r="O669" i="10"/>
  <c r="Q218" i="6"/>
  <c r="N262" i="10"/>
  <c r="P709" i="9"/>
  <c r="N892" i="9"/>
  <c r="N917" i="7"/>
  <c r="P917" i="7" s="1"/>
  <c r="Q13" i="6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M980" i="9"/>
  <c r="N980" i="9" s="1"/>
  <c r="N981" i="9"/>
  <c r="O922" i="9"/>
  <c r="N921" i="9"/>
  <c r="N915" i="9" s="1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O698" i="9"/>
  <c r="P55" i="18"/>
  <c r="P55" i="11"/>
  <c r="T55" i="11" s="1"/>
  <c r="P55" i="20"/>
  <c r="T55" i="20" s="1"/>
  <c r="K865" i="9"/>
  <c r="K863" i="9" s="1"/>
  <c r="P867" i="9"/>
  <c r="O867" i="9"/>
  <c r="O989" i="8"/>
  <c r="N988" i="8"/>
  <c r="O611" i="8"/>
  <c r="P611" i="8"/>
  <c r="K234" i="7"/>
  <c r="K232" i="7" s="1"/>
  <c r="P234" i="8"/>
  <c r="M996" i="9"/>
  <c r="N1002" i="9"/>
  <c r="O1002" i="9" s="1"/>
  <c r="Q395" i="30"/>
  <c r="Q49" i="6"/>
  <c r="V49" i="6" s="1"/>
  <c r="K120" i="6"/>
  <c r="Q120" i="6" s="1"/>
  <c r="V120" i="6" s="1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916" i="9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P680" i="10"/>
  <c r="O680" i="10"/>
  <c r="N697" i="7"/>
  <c r="O702" i="7"/>
  <c r="P702" i="7"/>
  <c r="F27" i="1"/>
  <c r="G27" i="1" s="1"/>
  <c r="S555" i="6"/>
  <c r="R555" i="6"/>
  <c r="N971" i="9"/>
  <c r="L969" i="9"/>
  <c r="Q103" i="6"/>
  <c r="R103" i="6" s="1"/>
  <c r="N98" i="10"/>
  <c r="L93" i="10"/>
  <c r="L91" i="10" s="1"/>
  <c r="K409" i="8"/>
  <c r="P411" i="8"/>
  <c r="O411" i="8"/>
  <c r="O687" i="7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R75" i="6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S139" i="6"/>
  <c r="R139" i="6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P533" i="10"/>
  <c r="O533" i="10"/>
  <c r="O45" i="7"/>
  <c r="P45" i="7"/>
  <c r="O822" i="10"/>
  <c r="P822" i="10"/>
  <c r="O279" i="8"/>
  <c r="N278" i="8"/>
  <c r="P318" i="10"/>
  <c r="O318" i="10"/>
  <c r="R337" i="6"/>
  <c r="S337" i="6"/>
  <c r="Q709" i="6"/>
  <c r="R711" i="6"/>
  <c r="S711" i="6"/>
  <c r="N631" i="9"/>
  <c r="O631" i="9" s="1"/>
  <c r="O634" i="9"/>
  <c r="P405" i="10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N665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O234" i="8"/>
  <c r="P940" i="10"/>
  <c r="O940" i="10"/>
  <c r="D251" i="6"/>
  <c r="R49" i="6"/>
  <c r="S49" i="6"/>
  <c r="R161" i="6"/>
  <c r="S161" i="6"/>
  <c r="K275" i="10"/>
  <c r="K273" i="10" s="1"/>
  <c r="L11" i="6"/>
  <c r="L9" i="6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M718" i="6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L1028" i="10"/>
  <c r="N1030" i="10"/>
  <c r="N273" i="6"/>
  <c r="N272" i="6" s="1"/>
  <c r="N251" i="6" s="1"/>
  <c r="O116" i="29"/>
  <c r="P116" i="29" s="1"/>
  <c r="P118" i="29"/>
  <c r="P528" i="9"/>
  <c r="O528" i="9"/>
  <c r="K314" i="8"/>
  <c r="K312" i="8" s="1"/>
  <c r="K310" i="8" s="1"/>
  <c r="K141" i="8"/>
  <c r="O143" i="8"/>
  <c r="P143" i="8"/>
  <c r="M159" i="7"/>
  <c r="N161" i="7"/>
  <c r="O161" i="7" s="1"/>
  <c r="Q590" i="6"/>
  <c r="R591" i="6"/>
  <c r="S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S14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M190" i="7"/>
  <c r="Q601" i="6"/>
  <c r="Q112" i="6"/>
  <c r="R112" i="6" s="1"/>
  <c r="M784" i="8"/>
  <c r="N784" i="8" s="1"/>
  <c r="N786" i="8"/>
  <c r="P770" i="10"/>
  <c r="O770" i="10"/>
  <c r="M91" i="10"/>
  <c r="M863" i="9"/>
  <c r="N863" i="9" s="1"/>
  <c r="N865" i="9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N66" i="9"/>
  <c r="O67" i="9"/>
  <c r="O773" i="8"/>
  <c r="K770" i="8"/>
  <c r="K768" i="8" s="1"/>
  <c r="O768" i="8" s="1"/>
  <c r="P773" i="8"/>
  <c r="L535" i="7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O61" i="8"/>
  <c r="K59" i="8"/>
  <c r="R53" i="6"/>
  <c r="S53" i="6"/>
  <c r="P407" i="7"/>
  <c r="O407" i="7"/>
  <c r="O262" i="9"/>
  <c r="P262" i="9"/>
  <c r="O369" i="9"/>
  <c r="P369" i="9"/>
  <c r="O116" i="25"/>
  <c r="P116" i="25" s="1"/>
  <c r="P118" i="25"/>
  <c r="N833" i="10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Q210" i="6" s="1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O892" i="9"/>
  <c r="N519" i="7"/>
  <c r="M480" i="7"/>
  <c r="V124" i="6"/>
  <c r="L922" i="10"/>
  <c r="O690" i="10"/>
  <c r="N665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O961" i="10" s="1"/>
  <c r="L505" i="8"/>
  <c r="L504" i="8" s="1"/>
  <c r="N504" i="8" s="1"/>
  <c r="N506" i="8"/>
  <c r="N826" i="7"/>
  <c r="L799" i="7"/>
  <c r="L797" i="7" s="1"/>
  <c r="S215" i="6"/>
  <c r="R215" i="6"/>
  <c r="M108" i="7"/>
  <c r="N108" i="7" s="1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M365" i="9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L338" i="7"/>
  <c r="N338" i="7" s="1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1020" i="9"/>
  <c r="P1020" i="9"/>
  <c r="O752" i="7"/>
  <c r="P752" i="7"/>
  <c r="M566" i="25"/>
  <c r="L534" i="25"/>
  <c r="M534" i="25" s="1"/>
  <c r="V55" i="19"/>
  <c r="O43" i="19"/>
  <c r="N288" i="9"/>
  <c r="N727" i="9"/>
  <c r="M725" i="9"/>
  <c r="N725" i="9" s="1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N1001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R218" i="6"/>
  <c r="S218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P1018" i="9"/>
  <c r="O1018" i="9"/>
  <c r="O210" i="6"/>
  <c r="O68" i="4"/>
  <c r="N68" i="4"/>
  <c r="P57" i="7"/>
  <c r="O57" i="7"/>
  <c r="N609" i="7"/>
  <c r="M607" i="7"/>
  <c r="N607" i="7" s="1"/>
  <c r="V71" i="6"/>
  <c r="R71" i="6"/>
  <c r="S71" i="6"/>
  <c r="Q714" i="39"/>
  <c r="O714" i="39"/>
  <c r="I35" i="12"/>
  <c r="K340" i="9"/>
  <c r="K338" i="9" s="1"/>
  <c r="P928" i="8"/>
  <c r="O928" i="8"/>
  <c r="S51" i="24"/>
  <c r="P51" i="24"/>
  <c r="N826" i="9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S293" i="6"/>
  <c r="L578" i="8"/>
  <c r="L8" i="3"/>
  <c r="M310" i="9"/>
  <c r="N312" i="9"/>
  <c r="O1073" i="10"/>
  <c r="N1067" i="10"/>
  <c r="O42" i="31"/>
  <c r="N340" i="8"/>
  <c r="M338" i="8"/>
  <c r="N338" i="8" s="1"/>
  <c r="N75" i="9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P695" i="7"/>
  <c r="O695" i="7"/>
  <c r="O325" i="8"/>
  <c r="P325" i="8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V27" i="6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O390" i="9"/>
  <c r="P390" i="9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L365" i="9" l="1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X775" i="39" s="1"/>
  <c r="Y816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AA597" i="39"/>
  <c r="AB637" i="39"/>
  <c r="AA471" i="39"/>
  <c r="AB471" i="39"/>
  <c r="X853" i="39"/>
  <c r="AB854" i="39"/>
  <c r="AA854" i="39"/>
  <c r="Y854" i="39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863" i="9"/>
  <c r="P863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P665" i="10"/>
  <c r="O66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865" i="9"/>
  <c r="P865" i="9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X773" i="39" l="1"/>
  <c r="AA775" i="39"/>
  <c r="Y775" i="39"/>
  <c r="AB775" i="3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AG686" i="39"/>
  <c r="AB853" i="39"/>
  <c r="AA853" i="39"/>
  <c r="X852" i="39"/>
  <c r="Y853" i="39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M732" i="10" l="1"/>
  <c r="N734" i="10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L36" i="7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N36" i="7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P734" i="10" l="1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<sst xmlns="http://schemas.openxmlformats.org/spreadsheetml/2006/main" count="25957" uniqueCount="1520">
  <si>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</si>
  <si>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</si>
  <si>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</si>
  <si>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</si>
  <si>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</si>
  <si>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</si>
  <si>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</si>
  <si>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</si>
  <si>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</si>
  <si>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</si>
  <si>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</si>
  <si>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</si>
  <si>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</si>
  <si>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</si>
  <si>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</si>
  <si>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</si>
  <si>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</si>
  <si>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</si>
  <si>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</si>
  <si>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</si>
  <si>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</si>
  <si>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</si>
  <si>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</si>
  <si>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</si>
  <si>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</si>
  <si>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</si>
  <si>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</si>
  <si>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</si>
  <si>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</si>
  <si>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</si>
  <si>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</si>
  <si>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</si>
  <si>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</si>
  <si>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</si>
  <si>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</si>
  <si>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</si>
  <si>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</si>
  <si>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</si>
  <si>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</si>
  <si>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</si>
  <si>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</si>
  <si>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</si>
  <si>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</si>
  <si>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</si>
  <si>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</si>
  <si>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</si>
  <si>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</si>
  <si>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</si>
  <si>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</si>
  <si>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</si>
  <si>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</si>
  <si>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</si>
  <si>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</si>
  <si>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</si>
  <si>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</si>
  <si>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</si>
  <si>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</si>
  <si>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</si>
  <si>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</si>
  <si>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</si>
  <si>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</si>
  <si>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</si>
  <si>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</si>
  <si>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</si>
  <si>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</si>
  <si>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</si>
  <si>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</si>
  <si>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</si>
  <si>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</si>
  <si>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</si>
  <si>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</si>
  <si>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</si>
  <si>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</si>
  <si>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</si>
  <si>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</si>
  <si>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</si>
  <si>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</si>
  <si>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</si>
  <si>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</si>
  <si>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</si>
  <si>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</si>
  <si>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</si>
  <si>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</si>
  <si>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</si>
  <si>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</si>
  <si>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</si>
  <si>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</si>
  <si>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</si>
  <si>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</si>
  <si>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</si>
  <si>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</si>
  <si>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</si>
  <si>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</si>
  <si>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</si>
  <si>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</si>
  <si>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</si>
  <si>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</si>
  <si>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</si>
  <si>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</si>
  <si>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</si>
  <si>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</si>
  <si>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</si>
  <si>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</si>
  <si>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</si>
  <si>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</si>
  <si>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</si>
  <si>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</si>
  <si>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</si>
  <si>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</si>
  <si>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</si>
  <si>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</si>
  <si>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</si>
  <si>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</si>
  <si>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</si>
  <si>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</si>
  <si>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</si>
  <si>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</si>
  <si>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</si>
  <si>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</si>
  <si>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</si>
  <si>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</si>
  <si>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</si>
  <si>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</si>
  <si>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</si>
  <si>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</si>
  <si>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</si>
  <si>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</si>
  <si>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</si>
  <si>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</si>
  <si>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</si>
  <si>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</si>
  <si>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</si>
  <si>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</si>
  <si>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</si>
  <si>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</si>
  <si>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</si>
  <si>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</si>
  <si>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</si>
  <si>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</si>
  <si>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</si>
  <si>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</si>
  <si>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</si>
  <si>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</si>
  <si>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</si>
  <si>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</si>
  <si>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</si>
  <si>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</si>
  <si>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</si>
  <si>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</si>
  <si>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</si>
  <si>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</si>
  <si>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</si>
  <si>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</si>
  <si>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</si>
  <si>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</si>
  <si>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</si>
  <si>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</si>
  <si>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</si>
  <si>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</si>
  <si>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</si>
  <si>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</si>
  <si>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</si>
  <si>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</si>
  <si>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</si>
  <si>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</si>
  <si>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</si>
  <si>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</si>
  <si>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</si>
  <si>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</si>
  <si>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</si>
  <si>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</si>
  <si>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</si>
  <si>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</si>
  <si>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</si>
  <si>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</si>
  <si>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</si>
  <si>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</si>
  <si>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</si>
  <si>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</si>
  <si>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</si>
  <si>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</si>
  <si>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</si>
  <si>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</si>
  <si>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</si>
  <si>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</si>
  <si>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</si>
  <si>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</si>
  <si>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</si>
  <si>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</si>
  <si>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</si>
  <si>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</si>
  <si>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</si>
  <si>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</si>
  <si>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</si>
  <si>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</si>
  <si>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</si>
  <si>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</si>
  <si>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</si>
  <si>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</si>
  <si>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</si>
  <si>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</si>
  <si>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</si>
  <si>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</si>
  <si>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</si>
  <si>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</si>
  <si>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</si>
  <si>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</si>
  <si>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</si>
  <si>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</si>
  <si>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</si>
  <si>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</si>
  <si>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</si>
  <si>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</si>
  <si>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</si>
  <si>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</si>
  <si>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</si>
  <si>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</si>
  <si>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</si>
  <si>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</si>
  <si>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</si>
  <si>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</si>
  <si>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</si>
  <si>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</si>
  <si>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</si>
  <si>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</si>
  <si>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</si>
  <si>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</si>
  <si>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</si>
  <si>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</si>
  <si>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</si>
  <si>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</si>
  <si>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</si>
  <si>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</si>
  <si>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</si>
  <si>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</si>
  <si>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</si>
  <si>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</si>
  <si>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</si>
  <si>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</si>
  <si>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</si>
  <si>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</si>
  <si>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</si>
  <si>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</si>
  <si>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</si>
  <si>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</si>
  <si>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</si>
  <si>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</si>
  <si>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</si>
  <si>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</si>
  <si>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</si>
  <si>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</si>
  <si>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</si>
  <si>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</si>
  <si>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</si>
  <si>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</si>
  <si>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</si>
  <si>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</si>
  <si>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</si>
  <si>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</si>
  <si>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</si>
  <si>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</si>
  <si>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</si>
  <si>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</si>
  <si>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</si>
  <si>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</si>
  <si>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</si>
  <si>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</si>
  <si>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</si>
  <si>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</si>
  <si>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</si>
  <si>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</si>
  <si>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</si>
  <si>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</si>
  <si>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</si>
  <si>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</si>
  <si>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</si>
  <si>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</si>
  <si>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</si>
  <si>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</si>
  <si>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</si>
  <si>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</si>
  <si>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</si>
  <si>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</si>
  <si>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</si>
  <si>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</si>
  <si>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</si>
  <si>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</si>
  <si>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</si>
  <si>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</si>
  <si>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</si>
  <si>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</si>
  <si>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</si>
  <si>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</si>
  <si>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</si>
  <si>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</si>
  <si>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</si>
  <si>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</si>
  <si>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</si>
  <si>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</si>
  <si>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</si>
  <si>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</si>
  <si>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</si>
  <si>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</si>
  <si>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</si>
  <si>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</si>
  <si>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</si>
  <si>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</si>
  <si>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</si>
  <si>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</si>
  <si>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</si>
  <si>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</si>
  <si>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</si>
  <si>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</si>
  <si>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</si>
  <si>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</si>
  <si>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</si>
  <si>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</si>
  <si>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</si>
  <si>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</si>
  <si>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</si>
  <si>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</si>
  <si>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</si>
  <si>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</si>
  <si>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</si>
  <si>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</si>
  <si>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</si>
  <si>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</si>
  <si>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</si>
  <si>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</si>
  <si>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</si>
  <si>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</si>
  <si>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</si>
  <si>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</si>
  <si>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</si>
  <si>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</si>
  <si>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</si>
  <si>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</si>
  <si>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</si>
  <si>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</si>
  <si>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</si>
  <si>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</si>
  <si>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</si>
  <si>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</si>
  <si>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</si>
  <si>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</si>
  <si>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</si>
  <si>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</si>
  <si>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</si>
  <si>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</si>
  <si>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</si>
  <si>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</si>
  <si>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</si>
  <si>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</si>
  <si>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</si>
  <si>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</si>
  <si>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</si>
  <si>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</si>
  <si>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</si>
  <si>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</si>
  <si>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</si>
  <si>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</si>
  <si>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</si>
  <si>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</si>
  <si>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</si>
  <si>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</si>
  <si>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</si>
  <si>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</si>
  <si>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</si>
  <si>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</si>
  <si>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</si>
  <si>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</si>
  <si>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</si>
  <si>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</si>
  <si>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</si>
  <si>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</si>
  <si>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</si>
  <si>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</si>
  <si>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</si>
  <si>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</si>
  <si>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</si>
  <si>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</si>
  <si>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</si>
  <si>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</si>
  <si>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</si>
  <si>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</si>
  <si>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</si>
  <si>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</si>
  <si>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</si>
  <si>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</si>
  <si>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</si>
  <si>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</si>
  <si>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</si>
  <si>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</si>
  <si>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</si>
  <si>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</si>
  <si>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</si>
  <si>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</si>
  <si>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</si>
  <si>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</si>
  <si>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</si>
  <si>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</si>
  <si>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</si>
  <si>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</si>
  <si>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</si>
  <si>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</si>
  <si>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</si>
  <si>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</si>
  <si>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</si>
  <si>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</si>
  <si>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</si>
  <si>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</si>
  <si>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</si>
  <si>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</si>
  <si>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</si>
  <si>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</si>
  <si>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</si>
  <si>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</si>
  <si>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</si>
  <si>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</si>
  <si>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</si>
  <si>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</si>
  <si>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</si>
  <si>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</si>
  <si>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</si>
  <si>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</si>
  <si>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</si>
  <si>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</si>
  <si>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</si>
  <si>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</si>
  <si>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</si>
  <si>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</si>
  <si>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</si>
  <si>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</si>
  <si>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</si>
  <si>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</si>
  <si>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</si>
  <si>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</si>
  <si>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</si>
  <si>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</si>
  <si>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</si>
  <si>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</si>
  <si>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</si>
  <si>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</si>
  <si>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</si>
  <si>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</si>
  <si>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</si>
  <si>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</si>
  <si>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</si>
  <si>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</si>
  <si>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</si>
  <si>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</si>
  <si>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</si>
  <si>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</si>
  <si>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</si>
  <si>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</si>
  <si>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</si>
  <si>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</si>
  <si>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</si>
  <si>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</si>
  <si>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</si>
  <si>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</si>
  <si>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</si>
  <si>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</si>
  <si>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</si>
  <si>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</si>
  <si>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</si>
  <si>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</si>
  <si>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</si>
  <si>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</si>
  <si>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</si>
  <si>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</si>
  <si>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</si>
  <si>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</si>
  <si>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</si>
  <si>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</si>
  <si>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</si>
  <si>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</si>
  <si>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</si>
  <si>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</si>
  <si>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</si>
  <si>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</si>
  <si>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</si>
  <si>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</si>
  <si>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</si>
  <si>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</si>
  <si>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</si>
  <si>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</si>
  <si>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</si>
  <si>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</si>
  <si>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</si>
  <si>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</si>
  <si>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</si>
  <si>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</si>
  <si>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</si>
  <si>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</si>
  <si>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</si>
  <si>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</si>
  <si>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</si>
  <si>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</si>
  <si>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</si>
  <si>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</si>
  <si>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</si>
  <si>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</si>
  <si>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</si>
  <si>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</si>
  <si>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</si>
  <si>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</si>
  <si>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</si>
  <si>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</si>
  <si>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</si>
  <si>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</si>
  <si>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</si>
  <si>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</si>
  <si>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</si>
  <si>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</si>
  <si>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</si>
  <si>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</si>
  <si>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</si>
  <si>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</si>
  <si>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</si>
  <si>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</si>
  <si>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</si>
  <si>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</si>
  <si>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</si>
  <si>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</si>
  <si>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</si>
  <si>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</si>
  <si>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</si>
  <si>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</si>
  <si>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</si>
  <si>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</si>
  <si>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</si>
  <si>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</si>
  <si>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</si>
  <si>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</si>
  <si>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</si>
  <si>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</si>
  <si>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</si>
  <si>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</si>
  <si>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</si>
  <si>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</si>
  <si>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</si>
  <si>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</si>
  <si>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</si>
  <si>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</si>
  <si>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</si>
  <si>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</si>
  <si>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</si>
  <si>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</si>
  <si>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</si>
  <si>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</si>
  <si>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</si>
  <si>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</si>
  <si>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</si>
  <si>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</si>
  <si>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</si>
  <si>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</si>
  <si>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</si>
  <si>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</si>
  <si>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</si>
  <si>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</si>
  <si>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</si>
  <si>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</si>
  <si>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</si>
  <si>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</si>
  <si>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</si>
  <si>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</si>
  <si>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</si>
  <si>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</si>
  <si>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</si>
  <si>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</si>
  <si>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</si>
  <si>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</si>
  <si>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</si>
  <si>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</si>
  <si>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</si>
  <si>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</si>
  <si>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</si>
  <si>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</si>
  <si>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</si>
  <si>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</si>
  <si>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</si>
  <si>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</si>
  <si>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</si>
  <si>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</si>
  <si>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</si>
  <si>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</si>
  <si>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</si>
  <si>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</si>
  <si>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</si>
  <si>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</si>
  <si>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</si>
  <si>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</si>
  <si>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</si>
  <si>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</si>
  <si>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</si>
  <si>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</si>
  <si>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</si>
  <si>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</si>
  <si>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</si>
  <si>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</si>
  <si>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</si>
  <si>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</si>
  <si>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</si>
  <si>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</si>
  <si>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</si>
  <si>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</si>
  <si>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</si>
  <si>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</si>
  <si>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</si>
  <si>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</si>
  <si>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</si>
  <si>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</si>
  <si>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</si>
  <si>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</si>
  <si>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</si>
  <si>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</si>
  <si>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</si>
  <si>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</si>
  <si>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</si>
  <si>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</si>
  <si>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</si>
  <si>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</si>
  <si>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</si>
  <si>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</si>
  <si>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</si>
  <si>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</si>
  <si>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</si>
  <si>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</si>
  <si>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</si>
  <si>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</si>
  <si>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</si>
  <si>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</si>
  <si>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</si>
  <si>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</si>
  <si>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</si>
  <si>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</si>
  <si>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</si>
  <si>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</si>
  <si>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</si>
  <si>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</si>
  <si>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</si>
  <si>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</si>
  <si>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</si>
  <si>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</si>
  <si>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</si>
  <si>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</si>
  <si>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</si>
  <si>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</si>
  <si>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</si>
  <si>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</si>
  <si>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</si>
  <si>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</si>
  <si>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</si>
  <si>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</si>
  <si>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</si>
  <si>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</si>
  <si>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</si>
  <si>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</si>
  <si>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</si>
  <si>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</si>
  <si>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</si>
  <si>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</si>
  <si>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</si>
  <si>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</si>
  <si>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</si>
  <si>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</si>
  <si>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</si>
  <si>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</si>
  <si>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</si>
  <si>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</si>
  <si>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</si>
  <si>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</si>
  <si>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</si>
  <si>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</si>
  <si>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</si>
  <si>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</si>
  <si>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</si>
  <si>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</si>
  <si>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</si>
  <si>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</si>
  <si>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</si>
  <si>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</si>
  <si>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</si>
  <si>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</si>
  <si>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</si>
  <si>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</si>
  <si>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</si>
  <si>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</si>
  <si>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</si>
  <si>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</si>
  <si>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</si>
  <si>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</si>
  <si>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</si>
  <si>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</si>
  <si>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</si>
  <si>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</si>
  <si>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</si>
  <si>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</si>
  <si>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</si>
  <si>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</si>
  <si>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</si>
  <si>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</si>
  <si>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</si>
  <si>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</si>
  <si>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</si>
  <si>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</si>
  <si>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</si>
  <si>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</si>
  <si>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</si>
  <si>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</si>
  <si>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</si>
  <si>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</si>
  <si>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</si>
  <si>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</si>
  <si>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</si>
  <si>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</si>
  <si>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</si>
  <si>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</si>
  <si>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</si>
  <si>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</si>
  <si>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</si>
  <si>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</si>
  <si>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</si>
  <si>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</si>
  <si>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</si>
  <si>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</si>
  <si>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</si>
  <si>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</si>
  <si>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</si>
  <si>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</si>
  <si>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</si>
  <si>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</si>
  <si>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</si>
  <si>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</si>
  <si>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</si>
  <si>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</si>
  <si>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</si>
  <si>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</si>
  <si>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</si>
  <si>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</si>
  <si>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</si>
  <si>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</si>
  <si>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</si>
  <si>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</si>
  <si>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</si>
  <si>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</si>
  <si>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</si>
  <si>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</si>
  <si>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</si>
  <si>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</si>
  <si>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</si>
  <si>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</si>
  <si>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</si>
  <si>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</si>
  <si>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</si>
  <si>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</si>
  <si>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</si>
  <si>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</si>
  <si>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</si>
  <si>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</si>
  <si>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</si>
  <si>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</si>
  <si>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</si>
  <si>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</si>
  <si>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</si>
  <si>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</si>
  <si>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</si>
  <si>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</si>
  <si>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</si>
  <si>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</si>
  <si>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</si>
  <si>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</si>
  <si>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</si>
  <si>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</si>
  <si>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</si>
  <si>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</si>
  <si>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</si>
  <si>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</si>
  <si>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</si>
  <si>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</si>
  <si>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</si>
  <si>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</si>
  <si>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</si>
  <si>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</si>
  <si>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</si>
  <si>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</si>
  <si>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</si>
  <si>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</si>
  <si>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</si>
  <si>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</si>
  <si>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</si>
  <si>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</si>
  <si>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</si>
  <si>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</si>
  <si>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</si>
  <si>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</si>
  <si>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</si>
  <si>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</si>
  <si>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</si>
  <si>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</si>
  <si>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</si>
  <si>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</si>
  <si>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</si>
  <si>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</si>
  <si>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</si>
  <si>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</si>
  <si>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</si>
  <si>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</si>
  <si>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</si>
  <si>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</si>
  <si>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</si>
  <si>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</si>
  <si>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</si>
  <si>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</si>
  <si>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</si>
  <si>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</si>
  <si>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</si>
  <si>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</si>
  <si>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</si>
  <si>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</si>
  <si>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</si>
  <si>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</si>
  <si>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</si>
  <si>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</si>
  <si>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</si>
  <si>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</si>
  <si>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</si>
  <si>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</si>
  <si>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</si>
  <si>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</si>
  <si>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</si>
  <si>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</si>
  <si>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</si>
  <si>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</si>
  <si>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</si>
  <si>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</si>
  <si>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</si>
  <si>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</si>
  <si>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</si>
  <si>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</si>
  <si>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</si>
  <si>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</si>
  <si>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</si>
  <si>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</si>
  <si>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</si>
  <si>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</si>
  <si>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</si>
  <si>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</si>
  <si>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</si>
  <si>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</si>
  <si>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</si>
  <si>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</si>
  <si>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</si>
  <si>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</si>
  <si>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</si>
  <si>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</si>
  <si>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</si>
  <si>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</si>
  <si>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</si>
  <si>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</si>
  <si>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</si>
  <si>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</si>
  <si>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</si>
  <si>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</si>
  <si>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</si>
  <si>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</si>
  <si>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</si>
  <si>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</si>
  <si>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</si>
  <si>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</si>
  <si>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</si>
  <si>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</si>
  <si>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</si>
  <si>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</si>
  <si>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</si>
  <si>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</si>
  <si>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</si>
  <si>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</si>
  <si>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</si>
  <si>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</si>
  <si>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</si>
  <si>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</si>
  <si>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</si>
  <si>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</si>
  <si>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</si>
  <si>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</si>
  <si>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</si>
  <si>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</si>
  <si>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</si>
  <si>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</si>
  <si>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</si>
  <si>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</si>
  <si>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</si>
  <si>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</si>
  <si>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</si>
  <si>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</si>
  <si>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</si>
  <si>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</si>
  <si>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</si>
  <si>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</si>
  <si>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</si>
  <si>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</si>
  <si>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</si>
  <si>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</si>
  <si>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</si>
  <si>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</si>
  <si>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</si>
  <si>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</si>
  <si>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</si>
  <si>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</si>
  <si>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</si>
  <si>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</si>
  <si>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</si>
  <si>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</si>
  <si>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</si>
  <si>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</si>
  <si>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</si>
  <si>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</si>
  <si>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</si>
  <si>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</si>
  <si>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</si>
  <si>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</si>
  <si>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</si>
  <si>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</si>
  <si>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</si>
  <si>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</si>
  <si>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</si>
  <si>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</si>
  <si>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</si>
  <si>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</si>
  <si>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</si>
  <si>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</si>
  <si>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</si>
  <si>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</si>
  <si>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</si>
  <si>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</si>
  <si>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</si>
  <si>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</si>
  <si>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</si>
  <si>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</si>
  <si>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</si>
  <si>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</si>
  <si>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</si>
  <si>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</si>
  <si>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</si>
  <si>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</si>
  <si>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</si>
  <si>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</si>
  <si>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</si>
  <si>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</si>
  <si>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</si>
  <si>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</si>
  <si>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</si>
  <si>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</si>
  <si>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</si>
  <si>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</si>
  <si>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</si>
  <si>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</si>
  <si>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</si>
  <si>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</si>
  <si>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</si>
  <si>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</si>
  <si>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</si>
  <si>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</si>
  <si>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</si>
  <si>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</si>
  <si>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</si>
  <si>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</si>
  <si>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</si>
  <si>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</si>
  <si>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</si>
  <si>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</si>
  <si>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</si>
  <si>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</si>
  <si>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</si>
  <si>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</si>
  <si>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</si>
  <si>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</si>
  <si>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</si>
  <si>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</si>
  <si>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</si>
  <si>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</si>
  <si>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</si>
  <si>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</si>
  <si>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</si>
  <si>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</si>
  <si>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</si>
  <si>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</si>
  <si>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</si>
  <si>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</si>
  <si>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</si>
  <si>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</si>
  <si>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</si>
  <si>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</si>
  <si>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</si>
  <si>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</si>
  <si>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</si>
  <si>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</si>
  <si>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</si>
  <si>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</si>
  <si>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</si>
  <si>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</si>
  <si>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</si>
  <si>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</si>
  <si>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</si>
  <si>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</si>
  <si>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</si>
  <si>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</si>
  <si>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</si>
  <si>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</si>
  <si>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</si>
  <si>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</si>
  <si>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</si>
  <si>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</si>
  <si>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</si>
  <si>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</si>
  <si>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</si>
  <si>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</si>
  <si>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</si>
  <si>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</si>
  <si>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</si>
  <si>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</si>
  <si>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</si>
  <si>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</si>
  <si>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</si>
  <si>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</si>
  <si>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</si>
  <si>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</si>
  <si>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</si>
  <si>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</si>
  <si>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</si>
  <si>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</si>
  <si>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</si>
  <si>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</si>
  <si>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</si>
  <si>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</si>
  <si>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</si>
  <si>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</si>
  <si>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</si>
  <si>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</si>
  <si>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</si>
  <si>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</si>
  <si>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</si>
  <si>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</si>
  <si>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</si>
  <si>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</si>
  <si>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</si>
  <si>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</si>
  <si>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</si>
  <si>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</si>
  <si>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</si>
  <si>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</si>
  <si>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</si>
  <si>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</si>
  <si>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</si>
  <si>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</si>
  <si>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</si>
  <si>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</si>
  <si>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</si>
  <si>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</si>
  <si>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</si>
  <si>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</si>
  <si>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</si>
  <si>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</si>
  <si>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</si>
  <si>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</si>
  <si>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</si>
  <si>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</si>
  <si>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</si>
  <si>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</si>
  <si>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</si>
  <si>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</si>
  <si>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</si>
  <si>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</si>
  <si>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</si>
  <si>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</si>
  <si>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</si>
  <si>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</si>
  <si>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</si>
  <si>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</si>
  <si>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</si>
  <si>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</si>
  <si>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</si>
  <si>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</si>
  <si>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</si>
  <si>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</si>
  <si>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</si>
  <si>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</si>
  <si>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</si>
  <si>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</si>
  <si>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</si>
  <si>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</si>
  <si>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</si>
  <si>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</si>
  <si>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</si>
  <si>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</si>
  <si>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</si>
  <si>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</si>
  <si>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</si>
  <si>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</si>
  <si>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</si>
  <si>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</si>
  <si>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</si>
  <si>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</si>
  <si>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</si>
  <si>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</si>
  <si>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</si>
  <si>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</si>
  <si>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</si>
  <si>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</si>
  <si>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</si>
  <si>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</si>
  <si>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</si>
  <si>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</si>
  <si>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</si>
  <si>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</si>
  <si>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</si>
  <si>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</si>
  <si>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</si>
  <si>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</si>
  <si>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</si>
  <si>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</si>
  <si>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</si>
  <si>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</si>
  <si>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</si>
  <si>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</si>
  <si>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</si>
  <si>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</si>
  <si>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</si>
  <si>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</si>
  <si>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</si>
  <si>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</si>
  <si>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</si>
  <si>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</si>
  <si>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</si>
  <si>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</si>
  <si>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</si>
  <si>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</si>
  <si>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</si>
  <si>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</si>
  <si>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</si>
  <si>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</si>
  <si>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</si>
  <si>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</si>
  <si>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</si>
  <si>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</si>
  <si>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</si>
  <si>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</si>
  <si>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</si>
  <si>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</si>
  <si>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</si>
  <si>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</si>
  <si>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</si>
  <si>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</si>
  <si>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</si>
  <si>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</si>
  <si>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</si>
  <si>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</si>
  <si>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</si>
  <si>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</si>
  <si>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</si>
  <si>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</si>
  <si>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</si>
  <si>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</si>
  <si>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</si>
  <si>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</si>
  <si>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</si>
  <si>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</si>
  <si>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</si>
  <si>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</si>
  <si>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</si>
  <si>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</si>
  <si>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</si>
  <si>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</si>
  <si>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</si>
  <si>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</si>
  <si>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</si>
  <si>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</si>
  <si>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</si>
  <si>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</si>
  <si>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</si>
  <si>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</si>
  <si>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</si>
  <si>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</si>
  <si>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</si>
  <si>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</si>
  <si>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</si>
  <si>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</si>
  <si>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</si>
  <si>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</si>
  <si>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</si>
  <si>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</si>
  <si>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</si>
  <si>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</si>
  <si>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</si>
  <si>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</si>
  <si>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</si>
  <si>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</si>
  <si>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</si>
  <si>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</si>
  <si>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</si>
  <si>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</si>
  <si>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</si>
  <si>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</si>
  <si>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</si>
  <si>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</si>
  <si>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</si>
  <si>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</si>
  <si>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</si>
  <si>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</si>
  <si>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</si>
  <si>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</si>
  <si>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</si>
  <si>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</si>
  <si>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</si>
  <si>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</si>
  <si>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</si>
  <si>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</si>
  <si>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</si>
  <si>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</si>
  <si>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</si>
  <si>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</si>
  <si>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</si>
  <si>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</si>
  <si>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</si>
  <si>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</si>
  <si>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</si>
  <si>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</si>
  <si>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</si>
  <si>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</si>
  <si>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</si>
  <si>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</si>
  <si>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</si>
  <si>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</si>
  <si>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</si>
  <si>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</si>
  <si>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</si>
  <si>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</si>
  <si>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</si>
  <si>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</si>
  <si>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</si>
  <si>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</si>
  <si>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</si>
  <si>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</si>
  <si>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</si>
  <si>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</si>
  <si>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</si>
  <si>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</si>
  <si>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</si>
  <si>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</si>
  <si>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</si>
  <si>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</si>
  <si>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</si>
  <si>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</si>
  <si>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</si>
  <si>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</si>
  <si>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</si>
  <si>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</si>
  <si>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</si>
  <si>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</si>
  <si>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</si>
  <si>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</si>
  <si>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</si>
  <si>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</si>
  <si>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</si>
  <si>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</si>
  <si>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</si>
  <si>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</si>
  <si>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</si>
  <si>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</si>
  <si>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</si>
  <si>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</si>
  <si>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</si>
  <si>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</si>
  <si>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</si>
  <si>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</si>
  <si>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</si>
  <si>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</si>
  <si>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</si>
  <si>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</si>
  <si>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</si>
  <si>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</si>
  <si>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</si>
  <si>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</si>
  <si>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</si>
  <si>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</si>
  <si>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</si>
  <si>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</si>
  <si>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</si>
  <si>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</si>
  <si>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</si>
  <si>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</si>
  <si>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</si>
  <si>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</si>
  <si>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</si>
  <si>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</si>
  <si>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</si>
  <si>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</si>
  <si>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</si>
  <si>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</si>
  <si>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</si>
  <si>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</si>
  <si>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</si>
  <si>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</si>
  <si>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</si>
  <si>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</si>
  <si>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</si>
  <si>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</si>
  <si>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</si>
  <si>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</si>
  <si>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</si>
  <si>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</si>
  <si>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</si>
  <si>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</si>
  <si>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</si>
  <si>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</si>
  <si>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</si>
  <si>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</si>
  <si>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</si>
  <si>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</si>
  <si>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</si>
  <si>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</si>
  <si>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</si>
  <si>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</si>
  <si>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</si>
  <si>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</si>
  <si>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</si>
  <si>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</si>
  <si>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</si>
  <si>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</si>
  <si>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</si>
  <si>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</si>
  <si>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</si>
  <si>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</si>
  <si>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</si>
  <si>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</si>
  <si>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</si>
  <si>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</si>
  <si>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</si>
  <si>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</si>
  <si>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</si>
  <si>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</si>
  <si>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</si>
  <si>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</si>
  <si>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</si>
  <si>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</si>
  <si>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</si>
  <si>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</si>
  <si>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</si>
  <si>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</si>
  <si>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</si>
  <si>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</si>
  <si>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</si>
  <si>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</si>
  <si>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</si>
  <si>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</si>
  <si>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</si>
  <si>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</si>
  <si>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</si>
  <si>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</si>
  <si>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</si>
  <si>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</si>
  <si>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</si>
  <si>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</si>
  <si>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</si>
  <si>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</si>
  <si>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</si>
  <si>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</si>
  <si>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</si>
  <si>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</si>
  <si>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</si>
  <si>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</si>
  <si>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</si>
  <si>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</si>
  <si>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</si>
  <si>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</si>
  <si>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</si>
  <si>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</si>
  <si>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</si>
  <si>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</si>
  <si>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</si>
  <si>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</si>
  <si>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</si>
  <si>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</si>
  <si>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</si>
  <si>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</si>
  <si>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</si>
  <si>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</si>
  <si>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</si>
  <si>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</si>
  <si>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</si>
  <si>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</si>
  <si>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</si>
  <si>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</si>
  <si>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</si>
  <si>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</si>
  <si>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</si>
  <si>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</si>
  <si>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</si>
  <si>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</si>
  <si>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</si>
  <si>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</si>
  <si>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</si>
  <si>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</si>
  <si>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</si>
  <si>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</si>
  <si>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</si>
  <si>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</si>
  <si>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</si>
  <si>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</si>
  <si>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</si>
  <si>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</si>
  <si>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</si>
  <si>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</si>
  <si>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</si>
  <si>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</si>
  <si>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</si>
  <si>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</si>
  <si>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</si>
  <si>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</si>
  <si>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</si>
  <si>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</si>
  <si>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</si>
  <si>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</si>
  <si>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</si>
  <si>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</si>
  <si>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</si>
  <si>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</si>
  <si>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</si>
  <si>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</si>
  <si>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</si>
  <si>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</si>
  <si>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</si>
  <si>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</si>
  <si>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</si>
  <si>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</si>
  <si>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</si>
  <si>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</si>
  <si>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</si>
  <si>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</si>
  <si>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</si>
  <si>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</si>
  <si>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</si>
  <si>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</si>
  <si>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</si>
  <si>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</si>
  <si>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</si>
  <si>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</si>
  <si>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</si>
  <si>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</si>
  <si>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</si>
  <si>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</si>
  <si>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</si>
  <si>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</si>
  <si>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</si>
  <si>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</si>
  <si>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</si>
  <si>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</si>
  <si>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</si>
  <si>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</si>
  <si>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</si>
  <si>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</si>
  <si>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</si>
  <si>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</si>
  <si>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</si>
  <si>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</si>
  <si>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</si>
  <si>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</si>
  <si>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</si>
  <si>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</si>
  <si>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</si>
  <si>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</si>
  <si>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</si>
  <si>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</si>
  <si>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</si>
  <si>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</si>
  <si>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</si>
  <si>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</si>
  <si>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</si>
  <si>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</si>
  <si>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</si>
  <si>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</si>
  <si>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</si>
  <si>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</si>
  <si>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</si>
  <si>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</si>
  <si>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</si>
  <si>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</si>
  <si>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</si>
  <si>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</si>
  <si>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</si>
  <si>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</si>
  <si>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</si>
  <si>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</si>
  <si>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</si>
  <si>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</si>
  <si>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</si>
  <si>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</si>
  <si>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</si>
  <si>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</si>
  <si>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</si>
  <si>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</si>
  <si>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</si>
  <si>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</si>
  <si>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</si>
  <si>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</si>
  <si>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</si>
  <si>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</si>
  <si>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</si>
  <si>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</si>
  <si>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Retribusi Tempat Olahraga</t>
  </si>
  <si>
    <t>Retribusi Pemakaian kekayaan daerah (jasa Wisata</t>
  </si>
  <si>
    <t>BERUBAH</t>
  </si>
  <si>
    <t xml:space="preserve">Realisasi </t>
  </si>
  <si>
    <t>Kurang</t>
  </si>
  <si>
    <t>Lebih/</t>
  </si>
  <si>
    <t xml:space="preserve">Target </t>
  </si>
  <si>
    <t>01 Jan - 31 Desember 19</t>
  </si>
  <si>
    <t>PENDAPATAN PAJAK DAERAH PROVINSI NTB TAHUN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</si>
</sst>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* #,##0.00_);_(* \(#,##0.00\);_(* \-??_);_(@_)"/>
    <numFmt numFmtId="166" formatCode="00000"/>
    <numFmt numFmtId="167" formatCode="0_);\(0\)"/>
    <numFmt numFmtId="168" formatCode="_(* #,##0_);_(* \(#,##0\);_(* \-_);_(@_)"/>
    <numFmt numFmtId="169" formatCode="hh:mm:ss;@"/>
    <numFmt numFmtId="170" formatCode="_(* #,##0.00_);_(* \(#,##0.00\);_(* &quot;-&quot;_);_(@_)"/>
    <numFmt numFmtId="171" formatCode="[$-F800]dddd\,\ mmmm\ dd\,\ yyyy"/>
    <numFmt numFmtId="172" formatCode="_-* #,##0.00_-;\-* #,##0.00_-;_-* \-??_-;_-@_-"/>
    <numFmt numFmtId="173" formatCode="_-* #,##0_-;\-* #,##0_-;_-* \-_-;_-@_-"/>
    <numFmt numFmtId="174" formatCode="_([$Rp-421]* #,##0.00_);_([$Rp-421]* \(#,##0.00\);_([$Rp-421]* \-??_);_(@_)"/>
    <numFmt numFmtId="175" formatCode="_-* #,##0.00_-;\-* #,##0.00_-;_-* \-_-;_-@_-"/>
    <numFmt numFmtId="176" formatCode="_(* #,##0_);_(* \(#,##0\);_(* \-??_);_(@_)"/>
    <numFmt numFmtId="177" formatCode="_(* #,##0.00_);_(* \(#,##0.00\);_(* \-_);_(@_)"/>
    <numFmt numFmtId="178" formatCode="_([$Rp-421]* #,##0.00_);_([$Rp-421]* \(#,##0.00\);_([$Rp-421]* &quot;-&quot;??_);_(@_)"/>
    <numFmt numFmtId="179" formatCode="_(* #,##0_);_(* \(#,##0\);_(* &quot;-&quot;??_);_(@_)"/>
    <numFmt numFmtId="180" formatCode="_(* #,##0_);_(* \(#,##0\);_(* &quot;-&quot;???_);_(@_)"/>
  </numFmts>
  <fonts count="289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23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</borders>
  <cellStyleXfs count="20">
    <xf numFmtId="0" fontId="0" fillId="0" borderId="0"/>
    <xf numFmtId="165" fontId="139" fillId="0" borderId="0" applyFill="0" applyBorder="0" applyAlignment="0" applyProtection="0"/>
    <xf numFmtId="168" fontId="139" fillId="0" borderId="0" applyFill="0" applyBorder="0" applyAlignment="0" applyProtection="0"/>
    <xf numFmtId="172" fontId="139" fillId="0" borderId="0" applyFill="0" applyBorder="0" applyAlignment="0" applyProtection="0"/>
    <xf numFmtId="173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5" fontId="139" fillId="0" borderId="0" applyFill="0" applyBorder="0" applyAlignment="0" applyProtection="0"/>
    <xf numFmtId="165" fontId="191" fillId="0" borderId="0" applyFill="0" applyBorder="0" applyAlignment="0" applyProtection="0"/>
    <xf numFmtId="168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5972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8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5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5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5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5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5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5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5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5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7" fontId="10" fillId="2" borderId="0" xfId="0" applyNumberFormat="1" applyFont="1" applyFill="1" applyAlignment="1">
      <alignment horizontal="center"/>
    </xf>
    <xf numFmtId="165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5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5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7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5" fontId="0" fillId="0" borderId="0" xfId="0" applyNumberFormat="1"/>
    <xf numFmtId="177" fontId="4" fillId="0" borderId="16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5" fontId="4" fillId="0" borderId="13" xfId="2" applyNumberFormat="1" applyFont="1" applyBorder="1" applyAlignment="1">
      <alignment horizontal="right" vertical="center"/>
    </xf>
    <xf numFmtId="165" fontId="139" fillId="0" borderId="0" xfId="1"/>
    <xf numFmtId="175" fontId="4" fillId="0" borderId="16" xfId="2" applyNumberFormat="1" applyFont="1" applyBorder="1" applyAlignment="1">
      <alignment vertical="center"/>
    </xf>
    <xf numFmtId="175" fontId="4" fillId="0" borderId="16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vertical="center"/>
    </xf>
    <xf numFmtId="177" fontId="4" fillId="0" borderId="21" xfId="2" applyNumberFormat="1" applyFont="1" applyBorder="1" applyAlignment="1">
      <alignment vertical="center"/>
    </xf>
    <xf numFmtId="175" fontId="4" fillId="0" borderId="21" xfId="2" applyNumberFormat="1" applyFont="1" applyBorder="1" applyAlignment="1">
      <alignment horizontal="right" vertical="center"/>
    </xf>
    <xf numFmtId="177" fontId="3" fillId="3" borderId="5" xfId="2" applyNumberFormat="1" applyFont="1" applyFill="1" applyBorder="1" applyAlignment="1">
      <alignment vertical="center"/>
    </xf>
    <xf numFmtId="175" fontId="13" fillId="2" borderId="0" xfId="0" applyNumberFormat="1" applyFont="1" applyFill="1"/>
    <xf numFmtId="175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7" fontId="10" fillId="2" borderId="0" xfId="2" applyNumberFormat="1" applyFont="1" applyFill="1"/>
    <xf numFmtId="165" fontId="10" fillId="2" borderId="0" xfId="2" applyNumberFormat="1" applyFont="1" applyFill="1" applyAlignment="1">
      <alignment horizontal="center"/>
    </xf>
    <xf numFmtId="165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5" fontId="4" fillId="0" borderId="0" xfId="2" applyNumberFormat="1" applyFont="1" applyAlignment="1">
      <alignment horizontal="center"/>
    </xf>
    <xf numFmtId="175" fontId="4" fillId="0" borderId="23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8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5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5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5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5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5" fontId="15" fillId="3" borderId="6" xfId="0" applyNumberFormat="1" applyFont="1" applyFill="1" applyBorder="1" applyAlignment="1">
      <alignment vertical="center"/>
    </xf>
    <xf numFmtId="175" fontId="15" fillId="2" borderId="0" xfId="0" applyNumberFormat="1" applyFont="1" applyFill="1"/>
    <xf numFmtId="175" fontId="16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7" fontId="16" fillId="2" borderId="0" xfId="0" applyNumberFormat="1" applyFont="1" applyFill="1" applyAlignment="1">
      <alignment horizontal="center"/>
    </xf>
    <xf numFmtId="165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5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8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5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5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5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5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7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7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5" fontId="16" fillId="0" borderId="0" xfId="0" applyNumberFormat="1" applyFont="1"/>
    <xf numFmtId="177" fontId="16" fillId="0" borderId="16" xfId="2" applyNumberFormat="1" applyFont="1" applyBorder="1" applyAlignment="1">
      <alignment vertical="center"/>
    </xf>
    <xf numFmtId="177" fontId="15" fillId="0" borderId="13" xfId="2" applyNumberFormat="1" applyFont="1" applyBorder="1" applyAlignment="1">
      <alignment vertical="center"/>
    </xf>
    <xf numFmtId="175" fontId="16" fillId="0" borderId="13" xfId="2" applyNumberFormat="1" applyFont="1" applyBorder="1" applyAlignment="1">
      <alignment horizontal="right" vertical="center"/>
    </xf>
    <xf numFmtId="165" fontId="16" fillId="0" borderId="0" xfId="1" applyFont="1"/>
    <xf numFmtId="175" fontId="16" fillId="0" borderId="16" xfId="2" applyNumberFormat="1" applyFont="1" applyBorder="1" applyAlignment="1">
      <alignment vertical="center"/>
    </xf>
    <xf numFmtId="175" fontId="16" fillId="0" borderId="16" xfId="2" applyNumberFormat="1" applyFont="1" applyBorder="1" applyAlignment="1">
      <alignment horizontal="right" vertical="center"/>
    </xf>
    <xf numFmtId="175" fontId="16" fillId="0" borderId="10" xfId="2" applyNumberFormat="1" applyFont="1" applyBorder="1" applyAlignment="1">
      <alignment vertical="center"/>
    </xf>
    <xf numFmtId="177" fontId="16" fillId="0" borderId="21" xfId="2" applyNumberFormat="1" applyFont="1" applyBorder="1" applyAlignment="1">
      <alignment vertical="center"/>
    </xf>
    <xf numFmtId="175" fontId="16" fillId="0" borderId="21" xfId="2" applyNumberFormat="1" applyFont="1" applyBorder="1" applyAlignment="1">
      <alignment horizontal="right" vertical="center"/>
    </xf>
    <xf numFmtId="177" fontId="15" fillId="3" borderId="5" xfId="2" applyNumberFormat="1" applyFont="1" applyFill="1" applyBorder="1" applyAlignment="1">
      <alignment vertical="center"/>
    </xf>
    <xf numFmtId="175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7" fontId="16" fillId="2" borderId="0" xfId="2" applyNumberFormat="1" applyFont="1" applyFill="1"/>
    <xf numFmtId="165" fontId="16" fillId="2" borderId="0" xfId="2" applyNumberFormat="1" applyFont="1" applyFill="1" applyAlignment="1">
      <alignment horizontal="center"/>
    </xf>
    <xf numFmtId="165" fontId="16" fillId="2" borderId="0" xfId="0" applyNumberFormat="1" applyFont="1" applyFill="1"/>
    <xf numFmtId="165" fontId="16" fillId="4" borderId="0" xfId="2" applyNumberFormat="1" applyFont="1" applyFill="1" applyAlignment="1">
      <alignment horizontal="center"/>
    </xf>
    <xf numFmtId="168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7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7" fontId="25" fillId="0" borderId="16" xfId="2" applyNumberFormat="1" applyFont="1" applyBorder="1" applyAlignment="1">
      <alignment vertical="center"/>
    </xf>
    <xf numFmtId="177" fontId="25" fillId="0" borderId="16" xfId="2" applyNumberFormat="1" applyFont="1" applyBorder="1" applyAlignment="1">
      <alignment horizontal="center" vertical="center"/>
    </xf>
    <xf numFmtId="175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7" fontId="25" fillId="0" borderId="10" xfId="2" applyNumberFormat="1" applyFont="1" applyBorder="1" applyAlignment="1">
      <alignment vertical="center"/>
    </xf>
    <xf numFmtId="175" fontId="25" fillId="0" borderId="10" xfId="2" applyNumberFormat="1" applyFont="1" applyBorder="1" applyAlignment="1">
      <alignment horizontal="right" vertical="center"/>
    </xf>
    <xf numFmtId="177" fontId="23" fillId="5" borderId="6" xfId="2" applyNumberFormat="1" applyFont="1" applyFill="1" applyBorder="1" applyAlignment="1">
      <alignment vertical="center"/>
    </xf>
    <xf numFmtId="177" fontId="23" fillId="5" borderId="6" xfId="2" applyNumberFormat="1" applyFont="1" applyFill="1" applyBorder="1" applyAlignment="1">
      <alignment horizontal="center" vertical="center"/>
    </xf>
    <xf numFmtId="165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5" fontId="30" fillId="4" borderId="0" xfId="0" applyNumberFormat="1" applyFont="1" applyFill="1"/>
    <xf numFmtId="177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5" fontId="30" fillId="7" borderId="1" xfId="1" applyFont="1" applyFill="1" applyBorder="1" applyAlignment="1">
      <alignment horizontal="center" vertical="center"/>
    </xf>
    <xf numFmtId="165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5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0" fontId="29" fillId="2" borderId="0" xfId="0" applyNumberFormat="1" applyFont="1" applyFill="1" applyAlignment="1">
      <alignment horizontal="center"/>
    </xf>
    <xf numFmtId="165" fontId="39" fillId="2" borderId="0" xfId="0" applyNumberFormat="1" applyFont="1" applyFill="1"/>
    <xf numFmtId="170" fontId="29" fillId="2" borderId="0" xfId="0" applyNumberFormat="1" applyFont="1" applyFill="1"/>
    <xf numFmtId="170" fontId="29" fillId="2" borderId="0" xfId="2" applyNumberFormat="1" applyFont="1" applyFill="1" applyAlignment="1">
      <alignment horizontal="center"/>
    </xf>
    <xf numFmtId="170" fontId="30" fillId="9" borderId="5" xfId="0" applyNumberFormat="1" applyFont="1" applyFill="1" applyBorder="1" applyAlignment="1">
      <alignment horizontal="center" vertical="center" wrapText="1"/>
    </xf>
    <xf numFmtId="170" fontId="30" fillId="9" borderId="3" xfId="0" applyNumberFormat="1" applyFont="1" applyFill="1" applyBorder="1" applyAlignment="1">
      <alignment horizontal="center" vertical="center" wrapText="1"/>
    </xf>
    <xf numFmtId="170" fontId="30" fillId="9" borderId="8" xfId="0" applyNumberFormat="1" applyFont="1" applyFill="1" applyBorder="1" applyAlignment="1">
      <alignment horizontal="center" vertical="center" wrapText="1"/>
    </xf>
    <xf numFmtId="170" fontId="62" fillId="0" borderId="5" xfId="0" applyNumberFormat="1" applyFont="1" applyBorder="1" applyAlignment="1">
      <alignment horizontal="center"/>
    </xf>
    <xf numFmtId="170" fontId="61" fillId="0" borderId="52" xfId="0" applyNumberFormat="1" applyFont="1" applyBorder="1" applyAlignment="1">
      <alignment horizontal="center"/>
    </xf>
    <xf numFmtId="170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0" fontId="30" fillId="0" borderId="5" xfId="0" applyNumberFormat="1" applyFont="1" applyBorder="1"/>
    <xf numFmtId="0" fontId="29" fillId="0" borderId="25" xfId="0" applyFont="1" applyBorder="1"/>
    <xf numFmtId="170" fontId="38" fillId="10" borderId="5" xfId="4" applyNumberFormat="1" applyFont="1" applyFill="1" applyBorder="1"/>
    <xf numFmtId="170" fontId="30" fillId="10" borderId="5" xfId="4" applyNumberFormat="1" applyFont="1" applyFill="1" applyBorder="1"/>
    <xf numFmtId="165" fontId="30" fillId="10" borderId="25" xfId="4" applyNumberFormat="1" applyFont="1" applyFill="1" applyBorder="1"/>
    <xf numFmtId="170" fontId="38" fillId="0" borderId="28" xfId="0" applyNumberFormat="1" applyFont="1" applyBorder="1"/>
    <xf numFmtId="170" fontId="30" fillId="0" borderId="28" xfId="0" applyNumberFormat="1" applyFont="1" applyBorder="1"/>
    <xf numFmtId="0" fontId="29" fillId="0" borderId="29" xfId="0" applyFont="1" applyBorder="1"/>
    <xf numFmtId="165" fontId="29" fillId="10" borderId="25" xfId="4" applyNumberFormat="1" applyFont="1" applyFill="1" applyBorder="1"/>
    <xf numFmtId="170" fontId="39" fillId="0" borderId="28" xfId="0" applyNumberFormat="1" applyFont="1" applyBorder="1"/>
    <xf numFmtId="170" fontId="29" fillId="0" borderId="28" xfId="0" applyNumberFormat="1" applyFont="1" applyBorder="1"/>
    <xf numFmtId="165" fontId="29" fillId="0" borderId="29" xfId="0" applyNumberFormat="1" applyFont="1" applyBorder="1"/>
    <xf numFmtId="170" fontId="38" fillId="11" borderId="49" xfId="4" applyNumberFormat="1" applyFont="1" applyFill="1" applyBorder="1"/>
    <xf numFmtId="170" fontId="30" fillId="11" borderId="49" xfId="4" applyNumberFormat="1" applyFont="1" applyFill="1" applyBorder="1"/>
    <xf numFmtId="165" fontId="29" fillId="11" borderId="73" xfId="4" applyNumberFormat="1" applyFont="1" applyFill="1" applyBorder="1"/>
    <xf numFmtId="170" fontId="39" fillId="0" borderId="26" xfId="4" applyNumberFormat="1" applyFont="1" applyBorder="1"/>
    <xf numFmtId="170" fontId="29" fillId="0" borderId="26" xfId="4" applyNumberFormat="1" applyFont="1" applyBorder="1"/>
    <xf numFmtId="165" fontId="29" fillId="0" borderId="27" xfId="4" applyNumberFormat="1" applyFont="1" applyBorder="1"/>
    <xf numFmtId="170" fontId="38" fillId="0" borderId="28" xfId="4" applyNumberFormat="1" applyFont="1" applyBorder="1"/>
    <xf numFmtId="170" fontId="30" fillId="0" borderId="28" xfId="4" applyNumberFormat="1" applyFont="1" applyBorder="1"/>
    <xf numFmtId="165" fontId="29" fillId="0" borderId="29" xfId="4" applyNumberFormat="1" applyFont="1" applyBorder="1"/>
    <xf numFmtId="170" fontId="39" fillId="0" borderId="16" xfId="4" applyNumberFormat="1" applyFont="1" applyBorder="1"/>
    <xf numFmtId="170" fontId="29" fillId="0" borderId="16" xfId="4" applyNumberFormat="1" applyFont="1" applyBorder="1"/>
    <xf numFmtId="165" fontId="29" fillId="0" borderId="24" xfId="4" applyNumberFormat="1" applyFont="1" applyBorder="1"/>
    <xf numFmtId="170" fontId="38" fillId="0" borderId="74" xfId="4" applyNumberFormat="1" applyFont="1" applyBorder="1"/>
    <xf numFmtId="170" fontId="30" fillId="0" borderId="74" xfId="4" applyNumberFormat="1" applyFont="1" applyBorder="1"/>
    <xf numFmtId="165" fontId="29" fillId="0" borderId="75" xfId="4" applyNumberFormat="1" applyFont="1" applyBorder="1"/>
    <xf numFmtId="170" fontId="39" fillId="0" borderId="21" xfId="0" applyNumberFormat="1" applyFont="1" applyBorder="1"/>
    <xf numFmtId="170" fontId="29" fillId="0" borderId="21" xfId="0" applyNumberFormat="1" applyFont="1" applyBorder="1"/>
    <xf numFmtId="165" fontId="29" fillId="0" borderId="63" xfId="0" applyNumberFormat="1" applyFont="1" applyBorder="1"/>
    <xf numFmtId="170" fontId="39" fillId="0" borderId="16" xfId="0" applyNumberFormat="1" applyFont="1" applyBorder="1"/>
    <xf numFmtId="170" fontId="29" fillId="0" borderId="16" xfId="0" applyNumberFormat="1" applyFont="1" applyBorder="1"/>
    <xf numFmtId="170" fontId="29" fillId="4" borderId="28" xfId="0" applyNumberFormat="1" applyFont="1" applyFill="1" applyBorder="1"/>
    <xf numFmtId="170" fontId="29" fillId="0" borderId="26" xfId="0" applyNumberFormat="1" applyFont="1" applyBorder="1"/>
    <xf numFmtId="165" fontId="29" fillId="0" borderId="27" xfId="0" applyNumberFormat="1" applyFont="1" applyBorder="1"/>
    <xf numFmtId="170" fontId="29" fillId="16" borderId="16" xfId="0" applyNumberFormat="1" applyFont="1" applyFill="1" applyBorder="1"/>
    <xf numFmtId="170" fontId="29" fillId="4" borderId="16" xfId="0" applyNumberFormat="1" applyFont="1" applyFill="1" applyBorder="1"/>
    <xf numFmtId="170" fontId="29" fillId="17" borderId="28" xfId="0" applyNumberFormat="1" applyFont="1" applyFill="1" applyBorder="1"/>
    <xf numFmtId="170" fontId="29" fillId="4" borderId="21" xfId="0" applyNumberFormat="1" applyFont="1" applyFill="1" applyBorder="1"/>
    <xf numFmtId="170" fontId="38" fillId="0" borderId="76" xfId="0" applyNumberFormat="1" applyFont="1" applyBorder="1"/>
    <xf numFmtId="170" fontId="30" fillId="0" borderId="76" xfId="0" applyNumberFormat="1" applyFont="1" applyBorder="1"/>
    <xf numFmtId="170" fontId="30" fillId="4" borderId="76" xfId="0" applyNumberFormat="1" applyFont="1" applyFill="1" applyBorder="1"/>
    <xf numFmtId="170" fontId="30" fillId="4" borderId="28" xfId="0" applyNumberFormat="1" applyFont="1" applyFill="1" applyBorder="1"/>
    <xf numFmtId="170" fontId="30" fillId="0" borderId="16" xfId="4" applyNumberFormat="1" applyFont="1" applyBorder="1"/>
    <xf numFmtId="165" fontId="30" fillId="0" borderId="29" xfId="4" applyNumberFormat="1" applyFont="1" applyBorder="1"/>
    <xf numFmtId="170" fontId="29" fillId="17" borderId="16" xfId="0" applyNumberFormat="1" applyFont="1" applyFill="1" applyBorder="1"/>
    <xf numFmtId="170" fontId="38" fillId="0" borderId="16" xfId="0" applyNumberFormat="1" applyFont="1" applyBorder="1"/>
    <xf numFmtId="170" fontId="30" fillId="0" borderId="16" xfId="0" applyNumberFormat="1" applyFont="1" applyBorder="1"/>
    <xf numFmtId="170" fontId="30" fillId="4" borderId="16" xfId="0" applyNumberFormat="1" applyFont="1" applyFill="1" applyBorder="1"/>
    <xf numFmtId="170" fontId="29" fillId="14" borderId="16" xfId="0" applyNumberFormat="1" applyFont="1" applyFill="1" applyBorder="1"/>
    <xf numFmtId="170" fontId="39" fillId="0" borderId="16" xfId="3" applyNumberFormat="1" applyFont="1" applyBorder="1"/>
    <xf numFmtId="170" fontId="29" fillId="0" borderId="16" xfId="3" applyNumberFormat="1" applyFont="1" applyBorder="1"/>
    <xf numFmtId="170" fontId="29" fillId="14" borderId="16" xfId="3" applyNumberFormat="1" applyFont="1" applyFill="1" applyBorder="1"/>
    <xf numFmtId="170" fontId="29" fillId="4" borderId="16" xfId="3" applyNumberFormat="1" applyFont="1" applyFill="1" applyBorder="1"/>
    <xf numFmtId="0" fontId="39" fillId="0" borderId="77" xfId="0" applyFont="1" applyBorder="1"/>
    <xf numFmtId="170" fontId="29" fillId="0" borderId="23" xfId="3" applyNumberFormat="1" applyFont="1" applyBorder="1"/>
    <xf numFmtId="170" fontId="29" fillId="0" borderId="23" xfId="0" applyNumberFormat="1" applyFont="1" applyBorder="1"/>
    <xf numFmtId="165" fontId="29" fillId="0" borderId="68" xfId="4" applyNumberFormat="1" applyFont="1" applyBorder="1"/>
    <xf numFmtId="170" fontId="38" fillId="15" borderId="35" xfId="4" applyNumberFormat="1" applyFont="1" applyFill="1" applyBorder="1" applyAlignment="1">
      <alignment vertical="center"/>
    </xf>
    <xf numFmtId="170" fontId="30" fillId="15" borderId="35" xfId="4" applyNumberFormat="1" applyFont="1" applyFill="1" applyBorder="1" applyAlignment="1">
      <alignment vertical="center"/>
    </xf>
    <xf numFmtId="165" fontId="29" fillId="15" borderId="35" xfId="4" applyNumberFormat="1" applyFont="1" applyFill="1" applyBorder="1" applyAlignment="1">
      <alignment vertical="center"/>
    </xf>
    <xf numFmtId="170" fontId="38" fillId="0" borderId="26" xfId="4" applyNumberFormat="1" applyFont="1" applyBorder="1"/>
    <xf numFmtId="170" fontId="30" fillId="0" borderId="26" xfId="4" applyNumberFormat="1" applyFont="1" applyBorder="1"/>
    <xf numFmtId="170" fontId="38" fillId="0" borderId="16" xfId="4" applyNumberFormat="1" applyFont="1" applyBorder="1"/>
    <xf numFmtId="165" fontId="29" fillId="0" borderId="24" xfId="0" applyNumberFormat="1" applyFont="1" applyBorder="1"/>
    <xf numFmtId="170" fontId="39" fillId="0" borderId="26" xfId="0" applyNumberFormat="1" applyFont="1" applyBorder="1"/>
    <xf numFmtId="170" fontId="29" fillId="14" borderId="26" xfId="0" applyNumberFormat="1" applyFont="1" applyFill="1" applyBorder="1"/>
    <xf numFmtId="170" fontId="29" fillId="4" borderId="26" xfId="0" applyNumberFormat="1" applyFont="1" applyFill="1" applyBorder="1"/>
    <xf numFmtId="170" fontId="38" fillId="0" borderId="74" xfId="0" applyNumberFormat="1" applyFont="1" applyBorder="1"/>
    <xf numFmtId="170" fontId="30" fillId="0" borderId="74" xfId="0" applyNumberFormat="1" applyFont="1" applyBorder="1"/>
    <xf numFmtId="170" fontId="30" fillId="4" borderId="74" xfId="0" applyNumberFormat="1" applyFont="1" applyFill="1" applyBorder="1"/>
    <xf numFmtId="170" fontId="30" fillId="0" borderId="76" xfId="4" applyNumberFormat="1" applyFont="1" applyBorder="1"/>
    <xf numFmtId="170" fontId="29" fillId="0" borderId="28" xfId="4" applyNumberFormat="1" applyFont="1" applyBorder="1"/>
    <xf numFmtId="170" fontId="38" fillId="0" borderId="16" xfId="3" applyNumberFormat="1" applyFont="1" applyBorder="1"/>
    <xf numFmtId="170" fontId="30" fillId="0" borderId="16" xfId="3" applyNumberFormat="1" applyFont="1" applyBorder="1"/>
    <xf numFmtId="165" fontId="30" fillId="0" borderId="24" xfId="4" applyNumberFormat="1" applyFont="1" applyBorder="1"/>
    <xf numFmtId="170" fontId="39" fillId="0" borderId="78" xfId="3" applyNumberFormat="1" applyFont="1" applyBorder="1"/>
    <xf numFmtId="170" fontId="29" fillId="14" borderId="78" xfId="3" applyNumberFormat="1" applyFont="1" applyFill="1" applyBorder="1"/>
    <xf numFmtId="170" fontId="29" fillId="4" borderId="78" xfId="3" applyNumberFormat="1" applyFont="1" applyFill="1" applyBorder="1"/>
    <xf numFmtId="170" fontId="29" fillId="17" borderId="78" xfId="3" applyNumberFormat="1" applyFont="1" applyFill="1" applyBorder="1"/>
    <xf numFmtId="170" fontId="29" fillId="0" borderId="78" xfId="0" applyNumberFormat="1" applyFont="1" applyBorder="1"/>
    <xf numFmtId="165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0" fontId="38" fillId="15" borderId="49" xfId="4" applyNumberFormat="1" applyFont="1" applyFill="1" applyBorder="1" applyAlignment="1">
      <alignment vertical="center"/>
    </xf>
    <xf numFmtId="170" fontId="30" fillId="15" borderId="49" xfId="4" applyNumberFormat="1" applyFont="1" applyFill="1" applyBorder="1" applyAlignment="1">
      <alignment vertical="center"/>
    </xf>
    <xf numFmtId="165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0" fontId="39" fillId="0" borderId="6" xfId="4" applyNumberFormat="1" applyFont="1" applyBorder="1"/>
    <xf numFmtId="170" fontId="29" fillId="0" borderId="6" xfId="4" applyNumberFormat="1" applyFont="1" applyBorder="1"/>
    <xf numFmtId="170" fontId="29" fillId="0" borderId="80" xfId="4" applyNumberFormat="1" applyFont="1" applyBorder="1"/>
    <xf numFmtId="165" fontId="29" fillId="0" borderId="81" xfId="4" applyNumberFormat="1" applyFont="1" applyBorder="1"/>
    <xf numFmtId="170" fontId="29" fillId="17" borderId="26" xfId="0" applyNumberFormat="1" applyFont="1" applyFill="1" applyBorder="1"/>
    <xf numFmtId="171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0" fontId="29" fillId="9" borderId="0" xfId="0" applyNumberFormat="1" applyFont="1" applyFill="1" applyAlignment="1">
      <alignment horizontal="center"/>
    </xf>
    <xf numFmtId="170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5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0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5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5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8" fontId="139" fillId="11" borderId="0" xfId="2" applyFill="1"/>
    <xf numFmtId="165" fontId="29" fillId="0" borderId="26" xfId="4" applyNumberFormat="1" applyFont="1" applyBorder="1"/>
    <xf numFmtId="43" fontId="29" fillId="0" borderId="0" xfId="0" applyNumberFormat="1" applyFont="1"/>
    <xf numFmtId="165" fontId="30" fillId="0" borderId="28" xfId="4" applyNumberFormat="1" applyFont="1" applyBorder="1"/>
    <xf numFmtId="165" fontId="29" fillId="0" borderId="16" xfId="4" applyNumberFormat="1" applyFont="1" applyBorder="1"/>
    <xf numFmtId="165" fontId="30" fillId="0" borderId="74" xfId="4" applyNumberFormat="1" applyFont="1" applyBorder="1"/>
    <xf numFmtId="165" fontId="29" fillId="0" borderId="21" xfId="0" applyNumberFormat="1" applyFont="1" applyBorder="1"/>
    <xf numFmtId="165" fontId="29" fillId="0" borderId="16" xfId="0" applyNumberFormat="1" applyFont="1" applyBorder="1"/>
    <xf numFmtId="165" fontId="29" fillId="0" borderId="26" xfId="0" applyNumberFormat="1" applyFont="1" applyBorder="1"/>
    <xf numFmtId="165" fontId="52" fillId="0" borderId="26" xfId="0" applyNumberFormat="1" applyFont="1" applyBorder="1"/>
    <xf numFmtId="165" fontId="30" fillId="0" borderId="74" xfId="0" applyNumberFormat="1" applyFont="1" applyBorder="1"/>
    <xf numFmtId="165" fontId="30" fillId="0" borderId="28" xfId="0" applyNumberFormat="1" applyFont="1" applyBorder="1"/>
    <xf numFmtId="0" fontId="30" fillId="0" borderId="0" xfId="0" applyFont="1" applyAlignment="1">
      <alignment horizontal="center"/>
    </xf>
    <xf numFmtId="165" fontId="30" fillId="0" borderId="21" xfId="0" applyNumberFormat="1" applyFont="1" applyBorder="1"/>
    <xf numFmtId="165" fontId="29" fillId="0" borderId="16" xfId="3" applyNumberFormat="1" applyFont="1" applyBorder="1"/>
    <xf numFmtId="165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5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5" fontId="30" fillId="0" borderId="26" xfId="4" applyNumberFormat="1" applyFont="1" applyBorder="1"/>
    <xf numFmtId="165" fontId="30" fillId="0" borderId="16" xfId="4" applyNumberFormat="1" applyFont="1" applyBorder="1"/>
    <xf numFmtId="165" fontId="30" fillId="0" borderId="26" xfId="0" applyNumberFormat="1" applyFont="1" applyBorder="1"/>
    <xf numFmtId="165" fontId="29" fillId="0" borderId="78" xfId="0" applyNumberFormat="1" applyFont="1" applyBorder="1"/>
    <xf numFmtId="165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5" fontId="53" fillId="0" borderId="74" xfId="4" applyNumberFormat="1" applyFont="1" applyBorder="1"/>
    <xf numFmtId="0" fontId="52" fillId="0" borderId="0" xfId="0" applyFont="1" applyAlignment="1">
      <alignment horizontal="center"/>
    </xf>
    <xf numFmtId="165" fontId="29" fillId="0" borderId="6" xfId="4" applyNumberFormat="1" applyFont="1" applyBorder="1" applyAlignment="1">
      <alignment horizontal="right"/>
    </xf>
    <xf numFmtId="165" fontId="139" fillId="0" borderId="26" xfId="1" applyBorder="1"/>
    <xf numFmtId="43" fontId="52" fillId="16" borderId="0" xfId="0" applyNumberFormat="1" applyFont="1" applyFill="1" applyAlignment="1">
      <alignment horizontal="center"/>
    </xf>
    <xf numFmtId="165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0" fontId="38" fillId="0" borderId="10" xfId="0" applyNumberFormat="1" applyFont="1" applyBorder="1"/>
    <xf numFmtId="170" fontId="30" fillId="0" borderId="10" xfId="0" applyNumberFormat="1" applyFont="1" applyBorder="1"/>
    <xf numFmtId="170" fontId="30" fillId="0" borderId="10" xfId="4" applyNumberFormat="1" applyFont="1" applyBorder="1"/>
    <xf numFmtId="165" fontId="29" fillId="0" borderId="22" xfId="4" applyNumberFormat="1" applyFont="1" applyBorder="1"/>
    <xf numFmtId="170" fontId="38" fillId="0" borderId="21" xfId="0" applyNumberFormat="1" applyFont="1" applyBorder="1"/>
    <xf numFmtId="170" fontId="30" fillId="0" borderId="21" xfId="0" applyNumberFormat="1" applyFont="1" applyBorder="1"/>
    <xf numFmtId="170" fontId="30" fillId="4" borderId="21" xfId="0" applyNumberFormat="1" applyFont="1" applyFill="1" applyBorder="1"/>
    <xf numFmtId="170" fontId="39" fillId="0" borderId="78" xfId="0" applyNumberFormat="1" applyFont="1" applyBorder="1"/>
    <xf numFmtId="165" fontId="29" fillId="0" borderId="79" xfId="0" applyNumberFormat="1" applyFont="1" applyBorder="1"/>
    <xf numFmtId="170" fontId="39" fillId="0" borderId="6" xfId="0" applyNumberFormat="1" applyFont="1" applyBorder="1"/>
    <xf numFmtId="170" fontId="29" fillId="0" borderId="6" xfId="0" applyNumberFormat="1" applyFont="1" applyBorder="1"/>
    <xf numFmtId="170" fontId="29" fillId="4" borderId="6" xfId="0" applyNumberFormat="1" applyFont="1" applyFill="1" applyBorder="1"/>
    <xf numFmtId="165" fontId="29" fillId="0" borderId="7" xfId="4" applyNumberFormat="1" applyFont="1" applyBorder="1"/>
    <xf numFmtId="165" fontId="29" fillId="0" borderId="7" xfId="4" applyNumberFormat="1" applyFont="1" applyBorder="1" applyAlignment="1">
      <alignment horizontal="center"/>
    </xf>
    <xf numFmtId="170" fontId="39" fillId="0" borderId="6" xfId="3" applyNumberFormat="1" applyFont="1" applyBorder="1"/>
    <xf numFmtId="170" fontId="30" fillId="0" borderId="6" xfId="3" applyNumberFormat="1" applyFont="1" applyBorder="1"/>
    <xf numFmtId="170" fontId="30" fillId="4" borderId="6" xfId="3" applyNumberFormat="1" applyFont="1" applyFill="1" applyBorder="1"/>
    <xf numFmtId="170" fontId="30" fillId="0" borderId="6" xfId="4" applyNumberFormat="1" applyFont="1" applyBorder="1"/>
    <xf numFmtId="165" fontId="30" fillId="0" borderId="7" xfId="4" applyNumberFormat="1" applyFont="1" applyBorder="1"/>
    <xf numFmtId="170" fontId="39" fillId="0" borderId="28" xfId="3" applyNumberFormat="1" applyFont="1" applyBorder="1"/>
    <xf numFmtId="170" fontId="29" fillId="0" borderId="28" xfId="3" applyNumberFormat="1" applyFont="1" applyBorder="1"/>
    <xf numFmtId="170" fontId="29" fillId="0" borderId="13" xfId="3" applyNumberFormat="1" applyFont="1" applyBorder="1"/>
    <xf numFmtId="170" fontId="29" fillId="0" borderId="13" xfId="0" applyNumberFormat="1" applyFont="1" applyBorder="1"/>
    <xf numFmtId="165" fontId="29" fillId="0" borderId="82" xfId="0" applyNumberFormat="1" applyFont="1" applyBorder="1"/>
    <xf numFmtId="170" fontId="39" fillId="0" borderId="23" xfId="3" applyNumberFormat="1" applyFont="1" applyBorder="1"/>
    <xf numFmtId="170" fontId="29" fillId="17" borderId="23" xfId="0" applyNumberFormat="1" applyFont="1" applyFill="1" applyBorder="1"/>
    <xf numFmtId="165" fontId="29" fillId="0" borderId="68" xfId="0" applyNumberFormat="1" applyFont="1" applyBorder="1"/>
    <xf numFmtId="165" fontId="64" fillId="0" borderId="27" xfId="4" applyNumberFormat="1" applyFont="1" applyBorder="1"/>
    <xf numFmtId="165" fontId="64" fillId="0" borderId="29" xfId="4" applyNumberFormat="1" applyFont="1" applyBorder="1"/>
    <xf numFmtId="165" fontId="64" fillId="0" borderId="75" xfId="4" applyNumberFormat="1" applyFont="1" applyBorder="1"/>
    <xf numFmtId="165" fontId="64" fillId="0" borderId="7" xfId="4" applyNumberFormat="1" applyFont="1" applyBorder="1"/>
    <xf numFmtId="165" fontId="64" fillId="0" borderId="24" xfId="0" applyNumberFormat="1" applyFont="1" applyBorder="1"/>
    <xf numFmtId="170" fontId="29" fillId="0" borderId="83" xfId="0" applyNumberFormat="1" applyFont="1" applyBorder="1"/>
    <xf numFmtId="170" fontId="29" fillId="17" borderId="83" xfId="0" applyNumberFormat="1" applyFont="1" applyFill="1" applyBorder="1"/>
    <xf numFmtId="170" fontId="29" fillId="0" borderId="83" xfId="4" applyNumberFormat="1" applyFont="1" applyBorder="1"/>
    <xf numFmtId="165" fontId="64" fillId="0" borderId="83" xfId="4" applyNumberFormat="1" applyFont="1" applyBorder="1"/>
    <xf numFmtId="165" fontId="64" fillId="0" borderId="16" xfId="0" applyNumberFormat="1" applyFont="1" applyBorder="1"/>
    <xf numFmtId="170" fontId="29" fillId="0" borderId="6" xfId="3" applyNumberFormat="1" applyFont="1" applyBorder="1"/>
    <xf numFmtId="170" fontId="29" fillId="4" borderId="28" xfId="3" applyNumberFormat="1" applyFont="1" applyFill="1" applyBorder="1"/>
    <xf numFmtId="170" fontId="29" fillId="0" borderId="29" xfId="3" applyNumberFormat="1" applyFont="1" applyBorder="1"/>
    <xf numFmtId="0" fontId="31" fillId="0" borderId="69" xfId="0" applyFont="1" applyBorder="1"/>
    <xf numFmtId="170" fontId="57" fillId="0" borderId="78" xfId="0" applyNumberFormat="1" applyFont="1" applyBorder="1"/>
    <xf numFmtId="165" fontId="57" fillId="0" borderId="79" xfId="0" applyNumberFormat="1" applyFont="1" applyBorder="1"/>
    <xf numFmtId="170" fontId="38" fillId="0" borderId="1" xfId="4" applyNumberFormat="1" applyFont="1" applyBorder="1"/>
    <xf numFmtId="170" fontId="30" fillId="0" borderId="1" xfId="4" applyNumberFormat="1" applyFont="1" applyBorder="1"/>
    <xf numFmtId="170" fontId="29" fillId="2" borderId="6" xfId="0" applyNumberFormat="1" applyFont="1" applyFill="1" applyBorder="1"/>
    <xf numFmtId="170" fontId="29" fillId="14" borderId="13" xfId="0" applyNumberFormat="1" applyFont="1" applyFill="1" applyBorder="1"/>
    <xf numFmtId="170" fontId="29" fillId="4" borderId="13" xfId="0" applyNumberFormat="1" applyFont="1" applyFill="1" applyBorder="1"/>
    <xf numFmtId="170" fontId="29" fillId="17" borderId="13" xfId="0" applyNumberFormat="1" applyFont="1" applyFill="1" applyBorder="1"/>
    <xf numFmtId="170" fontId="29" fillId="2" borderId="26" xfId="0" applyNumberFormat="1" applyFont="1" applyFill="1" applyBorder="1"/>
    <xf numFmtId="170" fontId="30" fillId="2" borderId="74" xfId="0" applyNumberFormat="1" applyFont="1" applyFill="1" applyBorder="1"/>
    <xf numFmtId="170" fontId="39" fillId="0" borderId="10" xfId="0" applyNumberFormat="1" applyFont="1" applyBorder="1"/>
    <xf numFmtId="170" fontId="29" fillId="0" borderId="10" xfId="0" applyNumberFormat="1" applyFont="1" applyBorder="1"/>
    <xf numFmtId="170" fontId="29" fillId="2" borderId="10" xfId="0" applyNumberFormat="1" applyFont="1" applyFill="1" applyBorder="1"/>
    <xf numFmtId="170" fontId="29" fillId="0" borderId="10" xfId="4" applyNumberFormat="1" applyFont="1" applyBorder="1"/>
    <xf numFmtId="170" fontId="29" fillId="2" borderId="16" xfId="0" applyNumberFormat="1" applyFont="1" applyFill="1" applyBorder="1"/>
    <xf numFmtId="165" fontId="29" fillId="0" borderId="13" xfId="4" applyNumberFormat="1" applyFont="1" applyBorder="1"/>
    <xf numFmtId="170" fontId="29" fillId="2" borderId="21" xfId="0" applyNumberFormat="1" applyFont="1" applyFill="1" applyBorder="1"/>
    <xf numFmtId="170" fontId="29" fillId="2" borderId="83" xfId="0" applyNumberFormat="1" applyFont="1" applyFill="1" applyBorder="1"/>
    <xf numFmtId="170" fontId="29" fillId="0" borderId="84" xfId="4" applyNumberFormat="1" applyFont="1" applyBorder="1"/>
    <xf numFmtId="165" fontId="29" fillId="0" borderId="85" xfId="4" applyNumberFormat="1" applyFont="1" applyBorder="1"/>
    <xf numFmtId="170" fontId="39" fillId="0" borderId="23" xfId="0" applyNumberFormat="1" applyFont="1" applyBorder="1"/>
    <xf numFmtId="170" fontId="29" fillId="2" borderId="23" xfId="0" applyNumberFormat="1" applyFont="1" applyFill="1" applyBorder="1"/>
    <xf numFmtId="170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5" fontId="29" fillId="0" borderId="6" xfId="0" applyNumberFormat="1" applyFont="1" applyBorder="1"/>
    <xf numFmtId="170" fontId="29" fillId="0" borderId="0" xfId="0" applyNumberFormat="1" applyFont="1"/>
    <xf numFmtId="165" fontId="30" fillId="0" borderId="0" xfId="0" applyNumberFormat="1" applyFont="1" applyAlignment="1">
      <alignment horizontal="center"/>
    </xf>
    <xf numFmtId="165" fontId="29" fillId="0" borderId="66" xfId="0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165" fontId="29" fillId="0" borderId="0" xfId="0" applyNumberFormat="1" applyFont="1"/>
    <xf numFmtId="165" fontId="30" fillId="0" borderId="6" xfId="3" applyNumberFormat="1" applyFont="1" applyBorder="1"/>
    <xf numFmtId="165" fontId="29" fillId="0" borderId="28" xfId="3" applyNumberFormat="1" applyFont="1" applyBorder="1"/>
    <xf numFmtId="165" fontId="29" fillId="0" borderId="23" xfId="3" applyNumberFormat="1" applyFont="1" applyBorder="1"/>
    <xf numFmtId="165" fontId="29" fillId="15" borderId="49" xfId="4" applyNumberFormat="1" applyFont="1" applyFill="1" applyBorder="1" applyAlignment="1">
      <alignment vertical="center"/>
    </xf>
    <xf numFmtId="165" fontId="30" fillId="0" borderId="16" xfId="4" applyNumberFormat="1" applyFont="1" applyBorder="1" applyAlignment="1">
      <alignment vertical="top" wrapText="1"/>
    </xf>
    <xf numFmtId="177" fontId="139" fillId="0" borderId="0" xfId="2" applyNumberFormat="1" applyAlignment="1">
      <alignment horizontal="center"/>
    </xf>
    <xf numFmtId="177" fontId="65" fillId="0" borderId="0" xfId="0" applyNumberFormat="1" applyFont="1" applyAlignment="1">
      <alignment horizontal="center"/>
    </xf>
    <xf numFmtId="168" fontId="139" fillId="0" borderId="0" xfId="2" applyAlignment="1">
      <alignment horizontal="center"/>
    </xf>
    <xf numFmtId="170" fontId="29" fillId="0" borderId="0" xfId="0" applyNumberFormat="1" applyFont="1" applyAlignment="1">
      <alignment horizontal="center"/>
    </xf>
    <xf numFmtId="165" fontId="30" fillId="0" borderId="21" xfId="4" applyNumberFormat="1" applyFont="1" applyBorder="1" applyAlignment="1">
      <alignment vertical="top" wrapText="1"/>
    </xf>
    <xf numFmtId="165" fontId="30" fillId="0" borderId="26" xfId="4" applyNumberFormat="1" applyFont="1" applyBorder="1" applyAlignment="1">
      <alignment vertical="top" wrapText="1"/>
    </xf>
    <xf numFmtId="165" fontId="66" fillId="0" borderId="23" xfId="4" applyNumberFormat="1" applyFont="1" applyBorder="1" applyAlignment="1">
      <alignment vertical="top"/>
    </xf>
    <xf numFmtId="165" fontId="30" fillId="0" borderId="1" xfId="4" applyNumberFormat="1" applyFont="1" applyBorder="1"/>
    <xf numFmtId="165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5" fontId="30" fillId="0" borderId="75" xfId="4" applyNumberFormat="1" applyFont="1" applyBorder="1"/>
    <xf numFmtId="165" fontId="29" fillId="0" borderId="87" xfId="4" applyNumberFormat="1" applyFont="1" applyBorder="1"/>
    <xf numFmtId="170" fontId="38" fillId="15" borderId="49" xfId="4" applyNumberFormat="1" applyFont="1" applyFill="1" applyBorder="1" applyAlignment="1">
      <alignment vertical="center" wrapText="1"/>
    </xf>
    <xf numFmtId="170" fontId="30" fillId="15" borderId="49" xfId="4" applyNumberFormat="1" applyFont="1" applyFill="1" applyBorder="1" applyAlignment="1">
      <alignment vertical="center" wrapText="1"/>
    </xf>
    <xf numFmtId="165" fontId="29" fillId="15" borderId="73" xfId="4" applyNumberFormat="1" applyFont="1" applyFill="1" applyBorder="1" applyAlignment="1">
      <alignment vertical="center" wrapText="1"/>
    </xf>
    <xf numFmtId="170" fontId="30" fillId="4" borderId="74" xfId="4" applyNumberFormat="1" applyFont="1" applyFill="1" applyBorder="1"/>
    <xf numFmtId="165" fontId="29" fillId="0" borderId="88" xfId="4" applyNumberFormat="1" applyFont="1" applyBorder="1"/>
    <xf numFmtId="170" fontId="29" fillId="4" borderId="6" xfId="4" applyNumberFormat="1" applyFont="1" applyFill="1" applyBorder="1"/>
    <xf numFmtId="170" fontId="67" fillId="0" borderId="28" xfId="0" applyNumberFormat="1" applyFont="1" applyBorder="1"/>
    <xf numFmtId="170" fontId="67" fillId="4" borderId="28" xfId="0" applyNumberFormat="1" applyFont="1" applyFill="1" applyBorder="1"/>
    <xf numFmtId="170" fontId="67" fillId="0" borderId="28" xfId="4" applyNumberFormat="1" applyFont="1" applyBorder="1"/>
    <xf numFmtId="170" fontId="29" fillId="0" borderId="21" xfId="4" applyNumberFormat="1" applyFont="1" applyBorder="1"/>
    <xf numFmtId="165" fontId="29" fillId="0" borderId="63" xfId="4" applyNumberFormat="1" applyFont="1" applyBorder="1"/>
    <xf numFmtId="165" fontId="29" fillId="0" borderId="7" xfId="0" applyNumberFormat="1" applyFont="1" applyBorder="1"/>
    <xf numFmtId="165" fontId="67" fillId="0" borderId="29" xfId="0" applyNumberFormat="1" applyFont="1" applyBorder="1"/>
    <xf numFmtId="170" fontId="30" fillId="21" borderId="28" xfId="4" applyNumberFormat="1" applyFont="1" applyFill="1" applyBorder="1"/>
    <xf numFmtId="165" fontId="29" fillId="0" borderId="24" xfId="3" applyNumberFormat="1" applyFont="1" applyBorder="1"/>
    <xf numFmtId="170" fontId="38" fillId="0" borderId="74" xfId="3" applyNumberFormat="1" applyFont="1" applyBorder="1"/>
    <xf numFmtId="170" fontId="30" fillId="0" borderId="74" xfId="3" applyNumberFormat="1" applyFont="1" applyBorder="1"/>
    <xf numFmtId="170" fontId="38" fillId="0" borderId="28" xfId="3" applyNumberFormat="1" applyFont="1" applyBorder="1"/>
    <xf numFmtId="170" fontId="30" fillId="0" borderId="28" xfId="3" applyNumberFormat="1" applyFont="1" applyBorder="1"/>
    <xf numFmtId="170" fontId="30" fillId="4" borderId="28" xfId="3" applyNumberFormat="1" applyFont="1" applyFill="1" applyBorder="1"/>
    <xf numFmtId="170" fontId="30" fillId="4" borderId="28" xfId="4" applyNumberFormat="1" applyFont="1" applyFill="1" applyBorder="1"/>
    <xf numFmtId="170" fontId="30" fillId="17" borderId="28" xfId="4" applyNumberFormat="1" applyFont="1" applyFill="1" applyBorder="1"/>
    <xf numFmtId="165" fontId="30" fillId="0" borderId="22" xfId="4" applyNumberFormat="1" applyFont="1" applyBorder="1"/>
    <xf numFmtId="170" fontId="39" fillId="19" borderId="16" xfId="0" applyNumberFormat="1" applyFont="1" applyFill="1" applyBorder="1"/>
    <xf numFmtId="170" fontId="29" fillId="19" borderId="16" xfId="0" applyNumberFormat="1" applyFont="1" applyFill="1" applyBorder="1"/>
    <xf numFmtId="170" fontId="68" fillId="19" borderId="16" xfId="0" applyNumberFormat="1" applyFont="1" applyFill="1" applyBorder="1"/>
    <xf numFmtId="165" fontId="29" fillId="19" borderId="24" xfId="0" applyNumberFormat="1" applyFont="1" applyFill="1" applyBorder="1"/>
    <xf numFmtId="170" fontId="39" fillId="20" borderId="16" xfId="0" applyNumberFormat="1" applyFont="1" applyFill="1" applyBorder="1"/>
    <xf numFmtId="170" fontId="29" fillId="20" borderId="16" xfId="0" applyNumberFormat="1" applyFont="1" applyFill="1" applyBorder="1"/>
    <xf numFmtId="165" fontId="29" fillId="20" borderId="24" xfId="0" applyNumberFormat="1" applyFont="1" applyFill="1" applyBorder="1"/>
    <xf numFmtId="170" fontId="29" fillId="4" borderId="6" xfId="3" applyNumberFormat="1" applyFont="1" applyFill="1" applyBorder="1"/>
    <xf numFmtId="170" fontId="68" fillId="0" borderId="16" xfId="3" applyNumberFormat="1" applyFont="1" applyBorder="1"/>
    <xf numFmtId="170" fontId="29" fillId="17" borderId="16" xfId="3" applyNumberFormat="1" applyFont="1" applyFill="1" applyBorder="1"/>
    <xf numFmtId="0" fontId="29" fillId="11" borderId="50" xfId="0" applyFont="1" applyFill="1" applyBorder="1"/>
    <xf numFmtId="170" fontId="38" fillId="0" borderId="21" xfId="4" applyNumberFormat="1" applyFont="1" applyBorder="1"/>
    <xf numFmtId="170" fontId="30" fillId="0" borderId="21" xfId="4" applyNumberFormat="1" applyFont="1" applyBorder="1"/>
    <xf numFmtId="170" fontId="29" fillId="17" borderId="21" xfId="4" applyNumberFormat="1" applyFont="1" applyFill="1" applyBorder="1"/>
    <xf numFmtId="170" fontId="30" fillId="4" borderId="21" xfId="4" applyNumberFormat="1" applyFont="1" applyFill="1" applyBorder="1"/>
    <xf numFmtId="170" fontId="38" fillId="0" borderId="23" xfId="4" applyNumberFormat="1" applyFont="1" applyBorder="1"/>
    <xf numFmtId="170" fontId="30" fillId="0" borderId="23" xfId="4" applyNumberFormat="1" applyFont="1" applyBorder="1"/>
    <xf numFmtId="170" fontId="29" fillId="17" borderId="26" xfId="4" applyNumberFormat="1" applyFont="1" applyFill="1" applyBorder="1"/>
    <xf numFmtId="170" fontId="39" fillId="0" borderId="28" xfId="4" applyNumberFormat="1" applyFont="1" applyBorder="1"/>
    <xf numFmtId="170" fontId="39" fillId="0" borderId="13" xfId="0" applyNumberFormat="1" applyFont="1" applyBorder="1"/>
    <xf numFmtId="170" fontId="69" fillId="0" borderId="26" xfId="4" applyNumberFormat="1" applyFont="1" applyBorder="1"/>
    <xf numFmtId="170" fontId="57" fillId="0" borderId="26" xfId="4" applyNumberFormat="1" applyFont="1" applyBorder="1"/>
    <xf numFmtId="165" fontId="57" fillId="0" borderId="27" xfId="4" applyNumberFormat="1" applyFont="1" applyBorder="1"/>
    <xf numFmtId="165" fontId="29" fillId="0" borderId="83" xfId="4" applyNumberFormat="1" applyFont="1" applyBorder="1"/>
    <xf numFmtId="165" fontId="39" fillId="0" borderId="16" xfId="0" applyNumberFormat="1" applyFont="1" applyBorder="1"/>
    <xf numFmtId="165" fontId="30" fillId="15" borderId="49" xfId="4" applyNumberFormat="1" applyFont="1" applyFill="1" applyBorder="1" applyAlignment="1">
      <alignment vertical="center" wrapText="1"/>
    </xf>
    <xf numFmtId="165" fontId="29" fillId="0" borderId="21" xfId="0" applyNumberFormat="1" applyFont="1" applyBorder="1" applyAlignment="1">
      <alignment wrapText="1"/>
    </xf>
    <xf numFmtId="165" fontId="70" fillId="0" borderId="0" xfId="1" applyFont="1" applyAlignment="1">
      <alignment horizontal="center"/>
    </xf>
    <xf numFmtId="165" fontId="29" fillId="0" borderId="28" xfId="0" applyNumberFormat="1" applyFont="1" applyBorder="1" applyAlignment="1">
      <alignment wrapText="1"/>
    </xf>
    <xf numFmtId="165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5" fontId="30" fillId="0" borderId="74" xfId="3" applyNumberFormat="1" applyFont="1" applyBorder="1"/>
    <xf numFmtId="165" fontId="30" fillId="0" borderId="28" xfId="3" applyNumberFormat="1" applyFont="1" applyBorder="1"/>
    <xf numFmtId="165" fontId="29" fillId="0" borderId="28" xfId="4" applyNumberFormat="1" applyFont="1" applyBorder="1"/>
    <xf numFmtId="168" fontId="29" fillId="0" borderId="0" xfId="0" applyNumberFormat="1" applyFont="1"/>
    <xf numFmtId="165" fontId="29" fillId="0" borderId="10" xfId="0" applyNumberFormat="1" applyFont="1" applyBorder="1"/>
    <xf numFmtId="165" fontId="29" fillId="19" borderId="16" xfId="0" applyNumberFormat="1" applyFont="1" applyFill="1" applyBorder="1"/>
    <xf numFmtId="165" fontId="29" fillId="20" borderId="16" xfId="0" applyNumberFormat="1" applyFont="1" applyFill="1" applyBorder="1"/>
    <xf numFmtId="165" fontId="29" fillId="0" borderId="6" xfId="3" applyNumberFormat="1" applyFont="1" applyBorder="1"/>
    <xf numFmtId="165" fontId="30" fillId="0" borderId="21" xfId="4" applyNumberFormat="1" applyFont="1" applyBorder="1"/>
    <xf numFmtId="165" fontId="30" fillId="0" borderId="23" xfId="4" applyNumberFormat="1" applyFont="1" applyBorder="1"/>
    <xf numFmtId="173" fontId="29" fillId="0" borderId="16" xfId="4" applyFont="1" applyBorder="1"/>
    <xf numFmtId="165" fontId="30" fillId="0" borderId="16" xfId="0" applyNumberFormat="1" applyFont="1" applyBorder="1"/>
    <xf numFmtId="165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0" fontId="29" fillId="4" borderId="16" xfId="4" applyNumberFormat="1" applyFont="1" applyFill="1" applyBorder="1"/>
    <xf numFmtId="170" fontId="29" fillId="14" borderId="28" xfId="0" applyNumberFormat="1" applyFont="1" applyFill="1" applyBorder="1"/>
    <xf numFmtId="170" fontId="29" fillId="4" borderId="6" xfId="4" applyNumberFormat="1" applyFont="1" applyFill="1" applyBorder="1" applyAlignment="1">
      <alignment horizontal="right"/>
    </xf>
    <xf numFmtId="170" fontId="29" fillId="0" borderId="6" xfId="4" applyNumberFormat="1" applyFont="1" applyBorder="1" applyAlignment="1">
      <alignment horizontal="right"/>
    </xf>
    <xf numFmtId="170" fontId="29" fillId="17" borderId="6" xfId="4" applyNumberFormat="1" applyFont="1" applyFill="1" applyBorder="1"/>
    <xf numFmtId="170" fontId="39" fillId="0" borderId="1" xfId="4" applyNumberFormat="1" applyFont="1" applyBorder="1"/>
    <xf numFmtId="170" fontId="29" fillId="0" borderId="1" xfId="4" applyNumberFormat="1" applyFont="1" applyBorder="1"/>
    <xf numFmtId="170" fontId="29" fillId="4" borderId="1" xfId="4" applyNumberFormat="1" applyFont="1" applyFill="1" applyBorder="1"/>
    <xf numFmtId="170" fontId="29" fillId="14" borderId="16" xfId="0" applyNumberFormat="1" applyFont="1" applyFill="1" applyBorder="1" applyAlignment="1">
      <alignment horizontal="right"/>
    </xf>
    <xf numFmtId="170" fontId="29" fillId="4" borderId="16" xfId="0" applyNumberFormat="1" applyFont="1" applyFill="1" applyBorder="1" applyAlignment="1">
      <alignment horizontal="right"/>
    </xf>
    <xf numFmtId="170" fontId="29" fillId="4" borderId="10" xfId="0" applyNumberFormat="1" applyFont="1" applyFill="1" applyBorder="1"/>
    <xf numFmtId="165" fontId="29" fillId="0" borderId="22" xfId="0" applyNumberFormat="1" applyFont="1" applyBorder="1"/>
    <xf numFmtId="170" fontId="29" fillId="14" borderId="78" xfId="0" applyNumberFormat="1" applyFont="1" applyFill="1" applyBorder="1"/>
    <xf numFmtId="170" fontId="29" fillId="4" borderId="78" xfId="0" applyNumberFormat="1" applyFont="1" applyFill="1" applyBorder="1"/>
    <xf numFmtId="170" fontId="29" fillId="17" borderId="78" xfId="0" applyNumberFormat="1" applyFont="1" applyFill="1" applyBorder="1"/>
    <xf numFmtId="170" fontId="30" fillId="4" borderId="6" xfId="0" applyNumberFormat="1" applyFont="1" applyFill="1" applyBorder="1"/>
    <xf numFmtId="170" fontId="30" fillId="0" borderId="6" xfId="0" applyNumberFormat="1" applyFont="1" applyBorder="1"/>
    <xf numFmtId="170" fontId="29" fillId="0" borderId="13" xfId="4" applyNumberFormat="1" applyFont="1" applyBorder="1"/>
    <xf numFmtId="170" fontId="38" fillId="0" borderId="6" xfId="3" applyNumberFormat="1" applyFont="1" applyBorder="1"/>
    <xf numFmtId="170" fontId="39" fillId="0" borderId="21" xfId="3" applyNumberFormat="1" applyFont="1" applyBorder="1"/>
    <xf numFmtId="170" fontId="39" fillId="0" borderId="10" xfId="3" applyNumberFormat="1" applyFont="1" applyBorder="1"/>
    <xf numFmtId="170" fontId="29" fillId="0" borderId="10" xfId="3" applyNumberFormat="1" applyFont="1" applyBorder="1"/>
    <xf numFmtId="170" fontId="29" fillId="4" borderId="10" xfId="3" applyNumberFormat="1" applyFont="1" applyFill="1" applyBorder="1"/>
    <xf numFmtId="165" fontId="29" fillId="0" borderId="22" xfId="3" applyNumberFormat="1" applyFont="1" applyBorder="1"/>
    <xf numFmtId="170" fontId="30" fillId="4" borderId="16" xfId="3" applyNumberFormat="1" applyFont="1" applyFill="1" applyBorder="1"/>
    <xf numFmtId="170" fontId="38" fillId="0" borderId="10" xfId="3" applyNumberFormat="1" applyFont="1" applyBorder="1"/>
    <xf numFmtId="170" fontId="30" fillId="0" borderId="10" xfId="3" applyNumberFormat="1" applyFont="1" applyBorder="1"/>
    <xf numFmtId="170" fontId="30" fillId="4" borderId="10" xfId="3" applyNumberFormat="1" applyFont="1" applyFill="1" applyBorder="1"/>
    <xf numFmtId="170" fontId="39" fillId="0" borderId="13" xfId="3" applyNumberFormat="1" applyFont="1" applyBorder="1"/>
    <xf numFmtId="170" fontId="29" fillId="4" borderId="13" xfId="3" applyNumberFormat="1" applyFont="1" applyFill="1" applyBorder="1"/>
    <xf numFmtId="165" fontId="29" fillId="0" borderId="82" xfId="4" applyNumberFormat="1" applyFont="1" applyBorder="1"/>
    <xf numFmtId="170" fontId="29" fillId="0" borderId="21" xfId="3" applyNumberFormat="1" applyFont="1" applyBorder="1"/>
    <xf numFmtId="170" fontId="29" fillId="4" borderId="21" xfId="3" applyNumberFormat="1" applyFont="1" applyFill="1" applyBorder="1"/>
    <xf numFmtId="170" fontId="30" fillId="0" borderId="23" xfId="0" applyNumberFormat="1" applyFont="1" applyBorder="1"/>
    <xf numFmtId="165" fontId="29" fillId="0" borderId="6" xfId="4" applyNumberFormat="1" applyFont="1" applyBorder="1"/>
    <xf numFmtId="165" fontId="53" fillId="0" borderId="16" xfId="0" applyNumberFormat="1" applyFont="1" applyBorder="1"/>
    <xf numFmtId="165" fontId="30" fillId="0" borderId="6" xfId="0" applyNumberFormat="1" applyFont="1" applyBorder="1"/>
    <xf numFmtId="165" fontId="29" fillId="0" borderId="16" xfId="0" applyNumberFormat="1" applyFont="1" applyBorder="1" applyAlignment="1">
      <alignment horizontal="right"/>
    </xf>
    <xf numFmtId="165" fontId="29" fillId="0" borderId="10" xfId="3" applyNumberFormat="1" applyFont="1" applyBorder="1"/>
    <xf numFmtId="165" fontId="30" fillId="0" borderId="16" xfId="3" applyNumberFormat="1" applyFont="1" applyBorder="1"/>
    <xf numFmtId="165" fontId="30" fillId="0" borderId="10" xfId="3" applyNumberFormat="1" applyFont="1" applyBorder="1"/>
    <xf numFmtId="165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0" fontId="39" fillId="0" borderId="26" xfId="3" applyNumberFormat="1" applyFont="1" applyBorder="1"/>
    <xf numFmtId="170" fontId="29" fillId="0" borderId="26" xfId="3" applyNumberFormat="1" applyFont="1" applyBorder="1"/>
    <xf numFmtId="170" fontId="29" fillId="4" borderId="26" xfId="3" applyNumberFormat="1" applyFont="1" applyFill="1" applyBorder="1"/>
    <xf numFmtId="170" fontId="29" fillId="0" borderId="78" xfId="3" applyNumberFormat="1" applyFont="1" applyBorder="1"/>
    <xf numFmtId="165" fontId="29" fillId="0" borderId="79" xfId="3" applyNumberFormat="1" applyFont="1" applyBorder="1"/>
    <xf numFmtId="165" fontId="29" fillId="0" borderId="90" xfId="0" applyNumberFormat="1" applyFont="1" applyBorder="1"/>
    <xf numFmtId="165" fontId="29" fillId="0" borderId="63" xfId="3" applyNumberFormat="1" applyFont="1" applyBorder="1"/>
    <xf numFmtId="175" fontId="29" fillId="4" borderId="16" xfId="0" applyNumberFormat="1" applyFont="1" applyFill="1" applyBorder="1"/>
    <xf numFmtId="170" fontId="71" fillId="0" borderId="78" xfId="3" applyNumberFormat="1" applyFont="1" applyBorder="1"/>
    <xf numFmtId="170" fontId="56" fillId="0" borderId="78" xfId="3" applyNumberFormat="1" applyFont="1" applyBorder="1"/>
    <xf numFmtId="170" fontId="56" fillId="4" borderId="78" xfId="3" applyNumberFormat="1" applyFont="1" applyFill="1" applyBorder="1"/>
    <xf numFmtId="170" fontId="56" fillId="0" borderId="23" xfId="0" applyNumberFormat="1" applyFont="1" applyBorder="1"/>
    <xf numFmtId="165" fontId="56" fillId="0" borderId="68" xfId="0" applyNumberFormat="1" applyFont="1" applyBorder="1"/>
    <xf numFmtId="170" fontId="29" fillId="4" borderId="28" xfId="4" applyNumberFormat="1" applyFont="1" applyFill="1" applyBorder="1"/>
    <xf numFmtId="170" fontId="29" fillId="14" borderId="26" xfId="3" applyNumberFormat="1" applyFont="1" applyFill="1" applyBorder="1"/>
    <xf numFmtId="170" fontId="38" fillId="0" borderId="91" xfId="3" applyNumberFormat="1" applyFont="1" applyBorder="1"/>
    <xf numFmtId="170" fontId="30" fillId="0" borderId="91" xfId="3" applyNumberFormat="1" applyFont="1" applyBorder="1"/>
    <xf numFmtId="170" fontId="29" fillId="14" borderId="28" xfId="3" applyNumberFormat="1" applyFont="1" applyFill="1" applyBorder="1"/>
    <xf numFmtId="173" fontId="39" fillId="0" borderId="16" xfId="3" applyNumberFormat="1" applyFont="1" applyBorder="1"/>
    <xf numFmtId="173" fontId="29" fillId="0" borderId="16" xfId="3" applyNumberFormat="1" applyFont="1" applyBorder="1"/>
    <xf numFmtId="165" fontId="29" fillId="4" borderId="16" xfId="3" applyNumberFormat="1" applyFont="1" applyFill="1" applyBorder="1"/>
    <xf numFmtId="173" fontId="39" fillId="0" borderId="28" xfId="3" applyNumberFormat="1" applyFont="1" applyBorder="1"/>
    <xf numFmtId="173" fontId="29" fillId="0" borderId="28" xfId="3" applyNumberFormat="1" applyFont="1" applyBorder="1"/>
    <xf numFmtId="165" fontId="29" fillId="4" borderId="28" xfId="3" applyNumberFormat="1" applyFont="1" applyFill="1" applyBorder="1"/>
    <xf numFmtId="165" fontId="29" fillId="0" borderId="26" xfId="3" applyNumberFormat="1" applyFont="1" applyBorder="1"/>
    <xf numFmtId="165" fontId="29" fillId="0" borderId="78" xfId="3" applyNumberFormat="1" applyFont="1" applyBorder="1"/>
    <xf numFmtId="165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5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0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0" fontId="39" fillId="22" borderId="16" xfId="0" applyNumberFormat="1" applyFont="1" applyFill="1" applyBorder="1"/>
    <xf numFmtId="0" fontId="19" fillId="4" borderId="34" xfId="0" applyFont="1" applyFill="1" applyBorder="1"/>
    <xf numFmtId="170" fontId="39" fillId="0" borderId="46" xfId="0" applyNumberFormat="1" applyFont="1" applyBorder="1"/>
    <xf numFmtId="170" fontId="29" fillId="0" borderId="46" xfId="0" applyNumberFormat="1" applyFont="1" applyBorder="1"/>
    <xf numFmtId="170" fontId="29" fillId="4" borderId="46" xfId="0" applyNumberFormat="1" applyFont="1" applyFill="1" applyBorder="1"/>
    <xf numFmtId="170" fontId="38" fillId="18" borderId="49" xfId="4" applyNumberFormat="1" applyFont="1" applyFill="1" applyBorder="1"/>
    <xf numFmtId="170" fontId="30" fillId="18" borderId="49" xfId="4" applyNumberFormat="1" applyFont="1" applyFill="1" applyBorder="1"/>
    <xf numFmtId="170" fontId="30" fillId="23" borderId="49" xfId="4" applyNumberFormat="1" applyFont="1" applyFill="1" applyBorder="1"/>
    <xf numFmtId="165" fontId="29" fillId="18" borderId="73" xfId="4" applyNumberFormat="1" applyFont="1" applyFill="1" applyBorder="1"/>
    <xf numFmtId="170" fontId="38" fillId="0" borderId="13" xfId="4" applyNumberFormat="1" applyFont="1" applyBorder="1"/>
    <xf numFmtId="170" fontId="30" fillId="0" borderId="13" xfId="4" applyNumberFormat="1" applyFont="1" applyBorder="1"/>
    <xf numFmtId="170" fontId="38" fillId="0" borderId="91" xfId="4" applyNumberFormat="1" applyFont="1" applyBorder="1"/>
    <xf numFmtId="170" fontId="30" fillId="0" borderId="91" xfId="4" applyNumberFormat="1" applyFont="1" applyBorder="1"/>
    <xf numFmtId="165" fontId="29" fillId="0" borderId="92" xfId="4" applyNumberFormat="1" applyFont="1" applyBorder="1"/>
    <xf numFmtId="170" fontId="29" fillId="14" borderId="16" xfId="4" applyNumberFormat="1" applyFont="1" applyFill="1" applyBorder="1"/>
    <xf numFmtId="170" fontId="39" fillId="0" borderId="10" xfId="4" applyNumberFormat="1" applyFont="1" applyBorder="1"/>
    <xf numFmtId="170" fontId="29" fillId="4" borderId="10" xfId="4" applyNumberFormat="1" applyFont="1" applyFill="1" applyBorder="1"/>
    <xf numFmtId="165" fontId="29" fillId="0" borderId="75" xfId="0" applyNumberFormat="1" applyFont="1" applyBorder="1"/>
    <xf numFmtId="170" fontId="30" fillId="4" borderId="10" xfId="0" applyNumberFormat="1" applyFont="1" applyFill="1" applyBorder="1"/>
    <xf numFmtId="170" fontId="38" fillId="0" borderId="13" xfId="0" applyNumberFormat="1" applyFont="1" applyBorder="1"/>
    <xf numFmtId="170" fontId="30" fillId="0" borderId="13" xfId="0" applyNumberFormat="1" applyFont="1" applyBorder="1"/>
    <xf numFmtId="170" fontId="30" fillId="4" borderId="13" xfId="0" applyNumberFormat="1" applyFont="1" applyFill="1" applyBorder="1"/>
    <xf numFmtId="170" fontId="30" fillId="17" borderId="13" xfId="0" applyNumberFormat="1" applyFont="1" applyFill="1" applyBorder="1"/>
    <xf numFmtId="170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0" fontId="42" fillId="0" borderId="28" xfId="3" applyNumberFormat="1" applyFont="1" applyBorder="1"/>
    <xf numFmtId="170" fontId="42" fillId="4" borderId="28" xfId="3" applyNumberFormat="1" applyFont="1" applyFill="1" applyBorder="1"/>
    <xf numFmtId="170" fontId="42" fillId="0" borderId="28" xfId="4" applyNumberFormat="1" applyFont="1" applyBorder="1"/>
    <xf numFmtId="165" fontId="42" fillId="0" borderId="29" xfId="4" applyNumberFormat="1" applyFont="1" applyBorder="1"/>
    <xf numFmtId="170" fontId="30" fillId="17" borderId="16" xfId="4" applyNumberFormat="1" applyFont="1" applyFill="1" applyBorder="1"/>
    <xf numFmtId="165" fontId="30" fillId="0" borderId="24" xfId="0" applyNumberFormat="1" applyFont="1" applyBorder="1"/>
    <xf numFmtId="170" fontId="29" fillId="21" borderId="16" xfId="3" applyNumberFormat="1" applyFont="1" applyFill="1" applyBorder="1"/>
    <xf numFmtId="165" fontId="29" fillId="0" borderId="46" xfId="0" applyNumberFormat="1" applyFont="1" applyBorder="1"/>
    <xf numFmtId="165" fontId="30" fillId="18" borderId="49" xfId="4" applyNumberFormat="1" applyFont="1" applyFill="1" applyBorder="1"/>
    <xf numFmtId="165" fontId="30" fillId="0" borderId="13" xfId="4" applyNumberFormat="1" applyFont="1" applyBorder="1"/>
    <xf numFmtId="165" fontId="30" fillId="0" borderId="91" xfId="4" applyNumberFormat="1" applyFont="1" applyBorder="1"/>
    <xf numFmtId="165" fontId="57" fillId="0" borderId="16" xfId="0" applyNumberFormat="1" applyFont="1" applyBorder="1"/>
    <xf numFmtId="165" fontId="29" fillId="0" borderId="10" xfId="4" applyNumberFormat="1" applyFont="1" applyBorder="1"/>
    <xf numFmtId="168" fontId="139" fillId="0" borderId="0" xfId="2"/>
    <xf numFmtId="165" fontId="29" fillId="0" borderId="13" xfId="0" applyNumberFormat="1" applyFont="1" applyBorder="1"/>
    <xf numFmtId="170" fontId="29" fillId="11" borderId="0" xfId="0" applyNumberFormat="1" applyFont="1" applyFill="1" applyAlignment="1">
      <alignment horizontal="center"/>
    </xf>
    <xf numFmtId="165" fontId="29" fillId="0" borderId="10" xfId="3" applyNumberFormat="1" applyFont="1" applyBorder="1" applyAlignment="1">
      <alignment horizontal="right"/>
    </xf>
    <xf numFmtId="165" fontId="35" fillId="4" borderId="28" xfId="1" applyFont="1" applyFill="1" applyBorder="1"/>
    <xf numFmtId="18" fontId="30" fillId="4" borderId="28" xfId="3" applyNumberFormat="1" applyFont="1" applyFill="1" applyBorder="1"/>
    <xf numFmtId="165" fontId="30" fillId="4" borderId="26" xfId="3" applyNumberFormat="1" applyFont="1" applyFill="1" applyBorder="1"/>
    <xf numFmtId="165" fontId="30" fillId="4" borderId="16" xfId="3" applyNumberFormat="1" applyFont="1" applyFill="1" applyBorder="1"/>
    <xf numFmtId="165" fontId="29" fillId="4" borderId="6" xfId="3" applyNumberFormat="1" applyFont="1" applyFill="1" applyBorder="1"/>
    <xf numFmtId="165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0" fontId="29" fillId="21" borderId="16" xfId="0" applyNumberFormat="1" applyFont="1" applyFill="1" applyBorder="1"/>
    <xf numFmtId="170" fontId="38" fillId="15" borderId="49" xfId="4" applyNumberFormat="1" applyFont="1" applyFill="1" applyBorder="1"/>
    <xf numFmtId="170" fontId="30" fillId="15" borderId="49" xfId="4" applyNumberFormat="1" applyFont="1" applyFill="1" applyBorder="1"/>
    <xf numFmtId="165" fontId="29" fillId="15" borderId="73" xfId="4" applyNumberFormat="1" applyFont="1" applyFill="1" applyBorder="1"/>
    <xf numFmtId="170" fontId="74" fillId="0" borderId="28" xfId="4" applyNumberFormat="1" applyFont="1" applyBorder="1"/>
    <xf numFmtId="170" fontId="67" fillId="4" borderId="28" xfId="4" applyNumberFormat="1" applyFont="1" applyFill="1" applyBorder="1"/>
    <xf numFmtId="170" fontId="67" fillId="17" borderId="28" xfId="4" applyNumberFormat="1" applyFont="1" applyFill="1" applyBorder="1"/>
    <xf numFmtId="170" fontId="67" fillId="0" borderId="13" xfId="0" applyNumberFormat="1" applyFont="1" applyBorder="1"/>
    <xf numFmtId="165" fontId="67" fillId="0" borderId="82" xfId="0" applyNumberFormat="1" applyFont="1" applyBorder="1"/>
    <xf numFmtId="170" fontId="29" fillId="0" borderId="84" xfId="3" applyNumberFormat="1" applyFont="1" applyBorder="1"/>
    <xf numFmtId="170" fontId="29" fillId="4" borderId="84" xfId="3" applyNumberFormat="1" applyFont="1" applyFill="1" applyBorder="1"/>
    <xf numFmtId="170" fontId="29" fillId="17" borderId="21" xfId="0" applyNumberFormat="1" applyFont="1" applyFill="1" applyBorder="1"/>
    <xf numFmtId="170" fontId="30" fillId="4" borderId="23" xfId="3" applyNumberFormat="1" applyFont="1" applyFill="1" applyBorder="1"/>
    <xf numFmtId="177" fontId="29" fillId="0" borderId="0" xfId="0" applyNumberFormat="1" applyFont="1"/>
    <xf numFmtId="165" fontId="30" fillId="15" borderId="49" xfId="4" applyNumberFormat="1" applyFont="1" applyFill="1" applyBorder="1"/>
    <xf numFmtId="165" fontId="57" fillId="0" borderId="0" xfId="0" applyNumberFormat="1" applyFont="1" applyAlignment="1">
      <alignment horizontal="center"/>
    </xf>
    <xf numFmtId="43" fontId="57" fillId="0" borderId="0" xfId="0" applyNumberFormat="1" applyFont="1"/>
    <xf numFmtId="165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3" fontId="29" fillId="0" borderId="29" xfId="4" applyFont="1" applyBorder="1"/>
    <xf numFmtId="170" fontId="29" fillId="25" borderId="16" xfId="0" applyNumberFormat="1" applyFont="1" applyFill="1" applyBorder="1"/>
    <xf numFmtId="165" fontId="29" fillId="0" borderId="94" xfId="0" applyNumberFormat="1" applyFont="1" applyBorder="1"/>
    <xf numFmtId="170" fontId="67" fillId="0" borderId="16" xfId="0" applyNumberFormat="1" applyFont="1" applyBorder="1"/>
    <xf numFmtId="170" fontId="67" fillId="0" borderId="16" xfId="4" applyNumberFormat="1" applyFont="1" applyBorder="1"/>
    <xf numFmtId="165" fontId="42" fillId="0" borderId="24" xfId="4" applyNumberFormat="1" applyFont="1" applyBorder="1"/>
    <xf numFmtId="170" fontId="38" fillId="11" borderId="49" xfId="0" applyNumberFormat="1" applyFont="1" applyFill="1" applyBorder="1"/>
    <xf numFmtId="170" fontId="30" fillId="26" borderId="49" xfId="0" applyNumberFormat="1" applyFont="1" applyFill="1" applyBorder="1"/>
    <xf numFmtId="170" fontId="30" fillId="11" borderId="49" xfId="0" applyNumberFormat="1" applyFont="1" applyFill="1" applyBorder="1"/>
    <xf numFmtId="170" fontId="38" fillId="0" borderId="1" xfId="0" applyNumberFormat="1" applyFont="1" applyBorder="1"/>
    <xf numFmtId="170" fontId="30" fillId="0" borderId="1" xfId="0" applyNumberFormat="1" applyFont="1" applyBorder="1"/>
    <xf numFmtId="43" fontId="29" fillId="27" borderId="64" xfId="0" applyNumberFormat="1" applyFont="1" applyFill="1" applyBorder="1"/>
    <xf numFmtId="165" fontId="29" fillId="0" borderId="46" xfId="3" applyNumberFormat="1" applyFont="1" applyBorder="1"/>
    <xf numFmtId="165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5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5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0" fontId="38" fillId="0" borderId="5" xfId="3" applyNumberFormat="1" applyFont="1" applyBorder="1"/>
    <xf numFmtId="170" fontId="30" fillId="0" borderId="5" xfId="3" applyNumberFormat="1" applyFont="1" applyBorder="1"/>
    <xf numFmtId="170" fontId="30" fillId="4" borderId="5" xfId="3" applyNumberFormat="1" applyFont="1" applyFill="1" applyBorder="1"/>
    <xf numFmtId="170" fontId="30" fillId="0" borderId="5" xfId="4" applyNumberFormat="1" applyFont="1" applyBorder="1"/>
    <xf numFmtId="165" fontId="29" fillId="0" borderId="25" xfId="4" applyNumberFormat="1" applyFont="1" applyBorder="1"/>
    <xf numFmtId="0" fontId="37" fillId="0" borderId="17" xfId="0" applyFont="1" applyBorder="1"/>
    <xf numFmtId="170" fontId="29" fillId="17" borderId="6" xfId="0" applyNumberFormat="1" applyFont="1" applyFill="1" applyBorder="1"/>
    <xf numFmtId="170" fontId="29" fillId="0" borderId="98" xfId="0" applyNumberFormat="1" applyFont="1" applyBorder="1"/>
    <xf numFmtId="175" fontId="29" fillId="0" borderId="7" xfId="0" applyNumberFormat="1" applyFont="1" applyBorder="1"/>
    <xf numFmtId="175" fontId="29" fillId="0" borderId="27" xfId="0" applyNumberFormat="1" applyFont="1" applyBorder="1"/>
    <xf numFmtId="175" fontId="29" fillId="0" borderId="24" xfId="0" applyNumberFormat="1" applyFont="1" applyBorder="1"/>
    <xf numFmtId="170" fontId="29" fillId="14" borderId="21" xfId="3" applyNumberFormat="1" applyFont="1" applyFill="1" applyBorder="1"/>
    <xf numFmtId="170" fontId="39" fillId="0" borderId="43" xfId="3" applyNumberFormat="1" applyFont="1" applyBorder="1"/>
    <xf numFmtId="170" fontId="29" fillId="0" borderId="43" xfId="3" applyNumberFormat="1" applyFont="1" applyBorder="1"/>
    <xf numFmtId="170" fontId="29" fillId="4" borderId="43" xfId="3" applyNumberFormat="1" applyFont="1" applyFill="1" applyBorder="1"/>
    <xf numFmtId="170" fontId="29" fillId="0" borderId="43" xfId="0" applyNumberFormat="1" applyFont="1" applyBorder="1"/>
    <xf numFmtId="165" fontId="29" fillId="0" borderId="96" xfId="0" applyNumberFormat="1" applyFont="1" applyBorder="1"/>
    <xf numFmtId="170" fontId="29" fillId="14" borderId="43" xfId="0" applyNumberFormat="1" applyFont="1" applyFill="1" applyBorder="1"/>
    <xf numFmtId="170" fontId="29" fillId="4" borderId="43" xfId="0" applyNumberFormat="1" applyFont="1" applyFill="1" applyBorder="1"/>
    <xf numFmtId="170" fontId="30" fillId="0" borderId="43" xfId="3" applyNumberFormat="1" applyFont="1" applyBorder="1"/>
    <xf numFmtId="170" fontId="30" fillId="0" borderId="43" xfId="0" applyNumberFormat="1" applyFont="1" applyBorder="1"/>
    <xf numFmtId="165" fontId="30" fillId="0" borderId="96" xfId="0" applyNumberFormat="1" applyFont="1" applyBorder="1"/>
    <xf numFmtId="165" fontId="30" fillId="0" borderId="5" xfId="3" applyNumberFormat="1" applyFont="1" applyBorder="1"/>
    <xf numFmtId="165" fontId="29" fillId="0" borderId="43" xfId="3" applyNumberFormat="1" applyFont="1" applyBorder="1" applyAlignment="1">
      <alignment horizontal="left"/>
    </xf>
    <xf numFmtId="165" fontId="29" fillId="0" borderId="96" xfId="3" applyNumberFormat="1" applyFont="1" applyBorder="1" applyAlignment="1">
      <alignment horizontal="left"/>
    </xf>
    <xf numFmtId="165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5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0" fontId="39" fillId="0" borderId="33" xfId="3" applyNumberFormat="1" applyFont="1" applyBorder="1"/>
    <xf numFmtId="170" fontId="29" fillId="0" borderId="33" xfId="3" applyNumberFormat="1" applyFont="1" applyBorder="1"/>
    <xf numFmtId="170" fontId="29" fillId="4" borderId="33" xfId="3" applyNumberFormat="1" applyFont="1" applyFill="1" applyBorder="1"/>
    <xf numFmtId="170" fontId="29" fillId="0" borderId="33" xfId="0" applyNumberFormat="1" applyFont="1" applyBorder="1"/>
    <xf numFmtId="165" fontId="29" fillId="0" borderId="100" xfId="0" applyNumberFormat="1" applyFont="1" applyBorder="1"/>
    <xf numFmtId="170" fontId="39" fillId="11" borderId="35" xfId="0" applyNumberFormat="1" applyFont="1" applyFill="1" applyBorder="1"/>
    <xf numFmtId="170" fontId="30" fillId="11" borderId="35" xfId="0" applyNumberFormat="1" applyFont="1" applyFill="1" applyBorder="1"/>
    <xf numFmtId="165" fontId="30" fillId="11" borderId="67" xfId="0" applyNumberFormat="1" applyFont="1" applyFill="1" applyBorder="1"/>
    <xf numFmtId="165" fontId="30" fillId="11" borderId="73" xfId="4" applyNumberFormat="1" applyFont="1" applyFill="1" applyBorder="1"/>
    <xf numFmtId="170" fontId="39" fillId="0" borderId="80" xfId="3" applyNumberFormat="1" applyFont="1" applyBorder="1"/>
    <xf numFmtId="170" fontId="29" fillId="0" borderId="80" xfId="3" applyNumberFormat="1" applyFont="1" applyBorder="1"/>
    <xf numFmtId="170" fontId="29" fillId="0" borderId="83" xfId="3" applyNumberFormat="1" applyFont="1" applyBorder="1"/>
    <xf numFmtId="170" fontId="35" fillId="11" borderId="49" xfId="4" applyNumberFormat="1" applyFont="1" applyFill="1" applyBorder="1"/>
    <xf numFmtId="165" fontId="37" fillId="11" borderId="73" xfId="4" applyNumberFormat="1" applyFont="1" applyFill="1" applyBorder="1"/>
    <xf numFmtId="170" fontId="35" fillId="0" borderId="74" xfId="4" applyNumberFormat="1" applyFont="1" applyBorder="1"/>
    <xf numFmtId="165" fontId="37" fillId="0" borderId="75" xfId="4" applyNumberFormat="1" applyFont="1" applyBorder="1"/>
    <xf numFmtId="170" fontId="35" fillId="0" borderId="28" xfId="4" applyNumberFormat="1" applyFont="1" applyBorder="1"/>
    <xf numFmtId="165" fontId="37" fillId="0" borderId="29" xfId="4" applyNumberFormat="1" applyFont="1" applyBorder="1"/>
    <xf numFmtId="170" fontId="35" fillId="0" borderId="16" xfId="3" applyNumberFormat="1" applyFont="1" applyBorder="1"/>
    <xf numFmtId="170" fontId="35" fillId="0" borderId="16" xfId="0" applyNumberFormat="1" applyFont="1" applyBorder="1"/>
    <xf numFmtId="165" fontId="37" fillId="0" borderId="24" xfId="4" applyNumberFormat="1" applyFont="1" applyBorder="1"/>
    <xf numFmtId="170" fontId="37" fillId="0" borderId="16" xfId="3" applyNumberFormat="1" applyFont="1" applyBorder="1"/>
    <xf numFmtId="170" fontId="37" fillId="24" borderId="16" xfId="3" applyNumberFormat="1" applyFont="1" applyFill="1" applyBorder="1"/>
    <xf numFmtId="170" fontId="37" fillId="0" borderId="16" xfId="0" applyNumberFormat="1" applyFont="1" applyBorder="1"/>
    <xf numFmtId="170" fontId="37" fillId="0" borderId="28" xfId="3" applyNumberFormat="1" applyFont="1" applyBorder="1"/>
    <xf numFmtId="165" fontId="37" fillId="0" borderId="29" xfId="3" applyNumberFormat="1" applyFont="1" applyBorder="1"/>
    <xf numFmtId="170" fontId="35" fillId="0" borderId="74" xfId="3" applyNumberFormat="1" applyFont="1" applyBorder="1"/>
    <xf numFmtId="170" fontId="35" fillId="4" borderId="28" xfId="3" applyNumberFormat="1" applyFont="1" applyFill="1" applyBorder="1"/>
    <xf numFmtId="170" fontId="35" fillId="0" borderId="28" xfId="3" applyNumberFormat="1" applyFont="1" applyBorder="1"/>
    <xf numFmtId="170" fontId="35" fillId="0" borderId="29" xfId="3" applyNumberFormat="1" applyFont="1" applyBorder="1"/>
    <xf numFmtId="170" fontId="37" fillId="4" borderId="28" xfId="3" applyNumberFormat="1" applyFont="1" applyFill="1" applyBorder="1"/>
    <xf numFmtId="170" fontId="37" fillId="0" borderId="28" xfId="4" applyNumberFormat="1" applyFont="1" applyBorder="1"/>
    <xf numFmtId="170" fontId="35" fillId="4" borderId="6" xfId="3" applyNumberFormat="1" applyFont="1" applyFill="1" applyBorder="1"/>
    <xf numFmtId="170" fontId="35" fillId="0" borderId="6" xfId="3" applyNumberFormat="1" applyFont="1" applyBorder="1"/>
    <xf numFmtId="170" fontId="35" fillId="0" borderId="6" xfId="4" applyNumberFormat="1" applyFont="1" applyBorder="1"/>
    <xf numFmtId="165" fontId="37" fillId="0" borderId="7" xfId="4" applyNumberFormat="1" applyFont="1" applyBorder="1"/>
    <xf numFmtId="170" fontId="79" fillId="0" borderId="26" xfId="3" applyNumberFormat="1" applyFont="1" applyBorder="1"/>
    <xf numFmtId="170" fontId="31" fillId="0" borderId="26" xfId="3" applyNumberFormat="1" applyFont="1" applyBorder="1"/>
    <xf numFmtId="170" fontId="80" fillId="4" borderId="26" xfId="3" applyNumberFormat="1" applyFont="1" applyFill="1" applyBorder="1"/>
    <xf numFmtId="170" fontId="80" fillId="0" borderId="26" xfId="3" applyNumberFormat="1" applyFont="1" applyBorder="1"/>
    <xf numFmtId="170" fontId="80" fillId="0" borderId="28" xfId="0" applyNumberFormat="1" applyFont="1" applyBorder="1"/>
    <xf numFmtId="165" fontId="81" fillId="0" borderId="29" xfId="0" applyNumberFormat="1" applyFont="1" applyBorder="1"/>
    <xf numFmtId="170" fontId="37" fillId="4" borderId="16" xfId="3" applyNumberFormat="1" applyFont="1" applyFill="1" applyBorder="1" applyAlignment="1">
      <alignment horizontal="center"/>
    </xf>
    <xf numFmtId="170" fontId="37" fillId="24" borderId="16" xfId="0" applyNumberFormat="1" applyFont="1" applyFill="1" applyBorder="1"/>
    <xf numFmtId="165" fontId="37" fillId="0" borderId="24" xfId="0" applyNumberFormat="1" applyFont="1" applyBorder="1"/>
    <xf numFmtId="170" fontId="39" fillId="2" borderId="16" xfId="3" applyNumberFormat="1" applyFont="1" applyFill="1" applyBorder="1"/>
    <xf numFmtId="170" fontId="37" fillId="2" borderId="16" xfId="3" applyNumberFormat="1" applyFont="1" applyFill="1" applyBorder="1"/>
    <xf numFmtId="165" fontId="37" fillId="2" borderId="24" xfId="0" applyNumberFormat="1" applyFont="1" applyFill="1" applyBorder="1"/>
    <xf numFmtId="170" fontId="37" fillId="0" borderId="13" xfId="3" applyNumberFormat="1" applyFont="1" applyBorder="1"/>
    <xf numFmtId="170" fontId="37" fillId="24" borderId="13" xfId="0" applyNumberFormat="1" applyFont="1" applyFill="1" applyBorder="1"/>
    <xf numFmtId="170" fontId="37" fillId="0" borderId="13" xfId="0" applyNumberFormat="1" applyFont="1" applyBorder="1"/>
    <xf numFmtId="165" fontId="37" fillId="0" borderId="82" xfId="0" applyNumberFormat="1" applyFont="1" applyBorder="1"/>
    <xf numFmtId="170" fontId="35" fillId="4" borderId="16" xfId="0" applyNumberFormat="1" applyFont="1" applyFill="1" applyBorder="1"/>
    <xf numFmtId="170" fontId="35" fillId="0" borderId="16" xfId="4" applyNumberFormat="1" applyFont="1" applyBorder="1"/>
    <xf numFmtId="165" fontId="35" fillId="0" borderId="24" xfId="4" applyNumberFormat="1" applyFont="1" applyBorder="1"/>
    <xf numFmtId="170" fontId="37" fillId="4" borderId="28" xfId="0" applyNumberFormat="1" applyFont="1" applyFill="1" applyBorder="1"/>
    <xf numFmtId="170" fontId="37" fillId="0" borderId="6" xfId="0" applyNumberFormat="1" applyFont="1" applyBorder="1"/>
    <xf numFmtId="165" fontId="37" fillId="0" borderId="7" xfId="0" applyNumberFormat="1" applyFont="1" applyBorder="1"/>
    <xf numFmtId="170" fontId="37" fillId="4" borderId="16" xfId="0" applyNumberFormat="1" applyFont="1" applyFill="1" applyBorder="1"/>
    <xf numFmtId="170" fontId="37" fillId="0" borderId="26" xfId="0" applyNumberFormat="1" applyFont="1" applyBorder="1"/>
    <xf numFmtId="165" fontId="37" fillId="0" borderId="27" xfId="0" applyNumberFormat="1" applyFont="1" applyBorder="1"/>
    <xf numFmtId="170" fontId="79" fillId="0" borderId="16" xfId="0" applyNumberFormat="1" applyFont="1" applyBorder="1"/>
    <xf numFmtId="170" fontId="31" fillId="0" borderId="16" xfId="0" applyNumberFormat="1" applyFont="1" applyBorder="1"/>
    <xf numFmtId="170" fontId="80" fillId="4" borderId="26" xfId="0" applyNumberFormat="1" applyFont="1" applyFill="1" applyBorder="1"/>
    <xf numFmtId="170" fontId="80" fillId="0" borderId="16" xfId="0" applyNumberFormat="1" applyFont="1" applyBorder="1"/>
    <xf numFmtId="170" fontId="80" fillId="24" borderId="16" xfId="0" applyNumberFormat="1" applyFont="1" applyFill="1" applyBorder="1"/>
    <xf numFmtId="165" fontId="80" fillId="0" borderId="24" xfId="0" applyNumberFormat="1" applyFont="1" applyBorder="1"/>
    <xf numFmtId="165" fontId="37" fillId="0" borderId="24" xfId="3" applyNumberFormat="1" applyFont="1" applyBorder="1"/>
    <xf numFmtId="170" fontId="37" fillId="0" borderId="21" xfId="0" applyNumberFormat="1" applyFont="1" applyBorder="1"/>
    <xf numFmtId="165" fontId="37" fillId="0" borderId="63" xfId="3" applyNumberFormat="1" applyFont="1" applyBorder="1"/>
    <xf numFmtId="170" fontId="35" fillId="4" borderId="16" xfId="3" applyNumberFormat="1" applyFont="1" applyFill="1" applyBorder="1"/>
    <xf numFmtId="165" fontId="29" fillId="0" borderId="101" xfId="3" applyNumberFormat="1" applyFont="1" applyBorder="1"/>
    <xf numFmtId="165" fontId="29" fillId="11" borderId="49" xfId="3" applyNumberFormat="1" applyFont="1" applyFill="1" applyBorder="1"/>
    <xf numFmtId="165" fontId="29" fillId="0" borderId="84" xfId="3" applyNumberFormat="1" applyFont="1" applyBorder="1" applyAlignment="1">
      <alignment vertical="top" wrapText="1"/>
    </xf>
    <xf numFmtId="165" fontId="29" fillId="0" borderId="28" xfId="3" applyNumberFormat="1" applyFont="1" applyBorder="1" applyAlignment="1">
      <alignment vertical="top" wrapText="1"/>
    </xf>
    <xf numFmtId="165" fontId="29" fillId="0" borderId="26" xfId="3" applyNumberFormat="1" applyFont="1" applyBorder="1" applyAlignment="1">
      <alignment vertical="top" wrapText="1"/>
    </xf>
    <xf numFmtId="165" fontId="29" fillId="0" borderId="83" xfId="3" applyNumberFormat="1" applyFont="1" applyBorder="1"/>
    <xf numFmtId="165" fontId="66" fillId="11" borderId="49" xfId="4" applyNumberFormat="1" applyFont="1" applyFill="1" applyBorder="1" applyAlignment="1">
      <alignment wrapText="1"/>
    </xf>
    <xf numFmtId="165" fontId="66" fillId="0" borderId="16" xfId="3" applyNumberFormat="1" applyFont="1" applyBorder="1"/>
    <xf numFmtId="0" fontId="58" fillId="0" borderId="0" xfId="0" applyFont="1" applyAlignment="1">
      <alignment horizontal="center"/>
    </xf>
    <xf numFmtId="165" fontId="30" fillId="0" borderId="26" xfId="3" applyNumberFormat="1" applyFont="1" applyBorder="1"/>
    <xf numFmtId="165" fontId="76" fillId="0" borderId="0" xfId="1" applyFont="1" applyAlignment="1">
      <alignment horizontal="center"/>
    </xf>
    <xf numFmtId="170" fontId="59" fillId="0" borderId="0" xfId="0" applyNumberFormat="1" applyFont="1"/>
    <xf numFmtId="165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5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0" fontId="79" fillId="0" borderId="16" xfId="3" applyNumberFormat="1" applyFont="1" applyBorder="1"/>
    <xf numFmtId="170" fontId="31" fillId="0" borderId="16" xfId="3" applyNumberFormat="1" applyFont="1" applyBorder="1"/>
    <xf numFmtId="170" fontId="80" fillId="4" borderId="16" xfId="3" applyNumberFormat="1" applyFont="1" applyFill="1" applyBorder="1"/>
    <xf numFmtId="170" fontId="80" fillId="0" borderId="16" xfId="3" applyNumberFormat="1" applyFont="1" applyBorder="1"/>
    <xf numFmtId="165" fontId="81" fillId="0" borderId="24" xfId="0" applyNumberFormat="1" applyFont="1" applyBorder="1"/>
    <xf numFmtId="170" fontId="37" fillId="4" borderId="16" xfId="3" applyNumberFormat="1" applyFont="1" applyFill="1" applyBorder="1"/>
    <xf numFmtId="170" fontId="37" fillId="24" borderId="26" xfId="0" applyNumberFormat="1" applyFont="1" applyFill="1" applyBorder="1"/>
    <xf numFmtId="170" fontId="35" fillId="0" borderId="28" xfId="0" applyNumberFormat="1" applyFont="1" applyBorder="1"/>
    <xf numFmtId="165" fontId="37" fillId="0" borderId="29" xfId="0" applyNumberFormat="1" applyFont="1" applyBorder="1"/>
    <xf numFmtId="170" fontId="37" fillId="4" borderId="23" xfId="3" applyNumberFormat="1" applyFont="1" applyFill="1" applyBorder="1"/>
    <xf numFmtId="170" fontId="37" fillId="0" borderId="23" xfId="3" applyNumberFormat="1" applyFont="1" applyBorder="1"/>
    <xf numFmtId="170" fontId="37" fillId="0" borderId="23" xfId="0" applyNumberFormat="1" applyFont="1" applyBorder="1"/>
    <xf numFmtId="165" fontId="37" fillId="0" borderId="68" xfId="3" applyNumberFormat="1" applyFont="1" applyBorder="1"/>
    <xf numFmtId="170" fontId="29" fillId="14" borderId="21" xfId="0" applyNumberFormat="1" applyFont="1" applyFill="1" applyBorder="1"/>
    <xf numFmtId="170" fontId="29" fillId="24" borderId="6" xfId="4" applyNumberFormat="1" applyFont="1" applyFill="1" applyBorder="1"/>
    <xf numFmtId="170" fontId="29" fillId="16" borderId="16" xfId="3" applyNumberFormat="1" applyFont="1" applyFill="1" applyBorder="1"/>
    <xf numFmtId="165" fontId="82" fillId="0" borderId="16" xfId="3" applyNumberFormat="1" applyFont="1" applyBorder="1"/>
    <xf numFmtId="165" fontId="82" fillId="0" borderId="28" xfId="3" applyNumberFormat="1" applyFont="1" applyBorder="1"/>
    <xf numFmtId="165" fontId="82" fillId="0" borderId="21" xfId="3" applyNumberFormat="1" applyFont="1" applyBorder="1"/>
    <xf numFmtId="165" fontId="83" fillId="0" borderId="28" xfId="3" applyNumberFormat="1" applyFont="1" applyBorder="1"/>
    <xf numFmtId="166" fontId="39" fillId="0" borderId="51" xfId="0" applyNumberFormat="1" applyFont="1" applyBorder="1" applyAlignment="1">
      <alignment vertical="top" wrapText="1"/>
    </xf>
    <xf numFmtId="166" fontId="39" fillId="0" borderId="28" xfId="0" applyNumberFormat="1" applyFont="1" applyBorder="1" applyAlignment="1">
      <alignment vertical="top" wrapText="1"/>
    </xf>
    <xf numFmtId="166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0" fontId="69" fillId="0" borderId="16" xfId="4" applyNumberFormat="1" applyFont="1" applyBorder="1"/>
    <xf numFmtId="170" fontId="57" fillId="0" borderId="16" xfId="4" applyNumberFormat="1" applyFont="1" applyBorder="1"/>
    <xf numFmtId="170" fontId="57" fillId="4" borderId="16" xfId="4" applyNumberFormat="1" applyFont="1" applyFill="1" applyBorder="1"/>
    <xf numFmtId="170" fontId="57" fillId="0" borderId="16" xfId="0" applyNumberFormat="1" applyFont="1" applyBorder="1"/>
    <xf numFmtId="165" fontId="57" fillId="0" borderId="24" xfId="0" applyNumberFormat="1" applyFont="1" applyBorder="1"/>
    <xf numFmtId="170" fontId="84" fillId="0" borderId="16" xfId="4" applyNumberFormat="1" applyFont="1" applyBorder="1"/>
    <xf numFmtId="170" fontId="42" fillId="0" borderId="16" xfId="4" applyNumberFormat="1" applyFont="1" applyBorder="1"/>
    <xf numFmtId="170" fontId="42" fillId="4" borderId="16" xfId="4" applyNumberFormat="1" applyFont="1" applyFill="1" applyBorder="1"/>
    <xf numFmtId="170" fontId="42" fillId="17" borderId="16" xfId="4" applyNumberFormat="1" applyFont="1" applyFill="1" applyBorder="1"/>
    <xf numFmtId="170" fontId="42" fillId="0" borderId="16" xfId="0" applyNumberFormat="1" applyFont="1" applyBorder="1"/>
    <xf numFmtId="165" fontId="42" fillId="0" borderId="24" xfId="0" applyNumberFormat="1" applyFont="1" applyBorder="1"/>
    <xf numFmtId="170" fontId="39" fillId="4" borderId="16" xfId="0" applyNumberFormat="1" applyFont="1" applyFill="1" applyBorder="1"/>
    <xf numFmtId="165" fontId="29" fillId="4" borderId="24" xfId="0" applyNumberFormat="1" applyFont="1" applyFill="1" applyBorder="1"/>
    <xf numFmtId="170" fontId="69" fillId="0" borderId="21" xfId="0" applyNumberFormat="1" applyFont="1" applyBorder="1"/>
    <xf numFmtId="170" fontId="57" fillId="0" borderId="21" xfId="0" applyNumberFormat="1" applyFont="1" applyBorder="1"/>
    <xf numFmtId="170" fontId="57" fillId="4" borderId="16" xfId="3" applyNumberFormat="1" applyFont="1" applyFill="1" applyBorder="1"/>
    <xf numFmtId="165" fontId="57" fillId="0" borderId="63" xfId="0" applyNumberFormat="1" applyFont="1" applyBorder="1"/>
    <xf numFmtId="170" fontId="30" fillId="0" borderId="102" xfId="0" applyNumberFormat="1" applyFont="1" applyBorder="1"/>
    <xf numFmtId="170" fontId="30" fillId="0" borderId="102" xfId="4" applyNumberFormat="1" applyFont="1" applyBorder="1"/>
    <xf numFmtId="165" fontId="29" fillId="0" borderId="103" xfId="4" applyNumberFormat="1" applyFont="1" applyBorder="1"/>
    <xf numFmtId="165" fontId="30" fillId="0" borderId="30" xfId="0" applyNumberFormat="1" applyFont="1" applyBorder="1"/>
    <xf numFmtId="170" fontId="29" fillId="17" borderId="10" xfId="4" applyNumberFormat="1" applyFont="1" applyFill="1" applyBorder="1"/>
    <xf numFmtId="165" fontId="139" fillId="14" borderId="16" xfId="1" applyFill="1" applyBorder="1"/>
    <xf numFmtId="165" fontId="139" fillId="0" borderId="28" xfId="1" applyBorder="1"/>
    <xf numFmtId="165" fontId="29" fillId="0" borderId="78" xfId="0" applyNumberFormat="1" applyFont="1" applyBorder="1" applyAlignment="1">
      <alignment wrapText="1"/>
    </xf>
    <xf numFmtId="165" fontId="57" fillId="0" borderId="16" xfId="4" applyNumberFormat="1" applyFont="1" applyBorder="1"/>
    <xf numFmtId="174" fontId="29" fillId="0" borderId="21" xfId="0" applyNumberFormat="1" applyFont="1" applyBorder="1" applyAlignment="1">
      <alignment vertical="top" wrapText="1"/>
    </xf>
    <xf numFmtId="174" fontId="29" fillId="0" borderId="26" xfId="0" applyNumberFormat="1" applyFont="1" applyBorder="1" applyAlignment="1">
      <alignment vertical="top" wrapText="1"/>
    </xf>
    <xf numFmtId="165" fontId="57" fillId="0" borderId="21" xfId="0" applyNumberFormat="1" applyFont="1" applyBorder="1"/>
    <xf numFmtId="49" fontId="30" fillId="0" borderId="0" xfId="0" applyNumberFormat="1" applyFont="1"/>
    <xf numFmtId="175" fontId="29" fillId="0" borderId="29" xfId="0" applyNumberFormat="1" applyFont="1" applyBorder="1"/>
    <xf numFmtId="0" fontId="85" fillId="0" borderId="17" xfId="0" applyFont="1" applyBorder="1"/>
    <xf numFmtId="170" fontId="85" fillId="0" borderId="16" xfId="0" applyNumberFormat="1" applyFont="1" applyBorder="1"/>
    <xf numFmtId="170" fontId="85" fillId="4" borderId="16" xfId="0" applyNumberFormat="1" applyFont="1" applyFill="1" applyBorder="1"/>
    <xf numFmtId="170" fontId="85" fillId="17" borderId="16" xfId="0" applyNumberFormat="1" applyFont="1" applyFill="1" applyBorder="1"/>
    <xf numFmtId="165" fontId="85" fillId="0" borderId="24" xfId="0" applyNumberFormat="1" applyFont="1" applyBorder="1"/>
    <xf numFmtId="170" fontId="30" fillId="4" borderId="16" xfId="4" applyNumberFormat="1" applyFont="1" applyFill="1" applyBorder="1"/>
    <xf numFmtId="170" fontId="30" fillId="17" borderId="16" xfId="0" applyNumberFormat="1" applyFont="1" applyFill="1" applyBorder="1"/>
    <xf numFmtId="170" fontId="30" fillId="17" borderId="10" xfId="3" applyNumberFormat="1" applyFont="1" applyFill="1" applyBorder="1"/>
    <xf numFmtId="170" fontId="30" fillId="0" borderId="76" xfId="3" applyNumberFormat="1" applyFont="1" applyBorder="1"/>
    <xf numFmtId="0" fontId="39" fillId="4" borderId="17" xfId="0" applyFont="1" applyFill="1" applyBorder="1"/>
    <xf numFmtId="170" fontId="39" fillId="4" borderId="16" xfId="3" applyNumberFormat="1" applyFont="1" applyFill="1" applyBorder="1"/>
    <xf numFmtId="165" fontId="29" fillId="4" borderId="88" xfId="4" applyNumberFormat="1" applyFont="1" applyFill="1" applyBorder="1"/>
    <xf numFmtId="170" fontId="30" fillId="4" borderId="74" xfId="3" applyNumberFormat="1" applyFont="1" applyFill="1" applyBorder="1"/>
    <xf numFmtId="165" fontId="85" fillId="0" borderId="16" xfId="0" applyNumberFormat="1" applyFont="1" applyBorder="1"/>
    <xf numFmtId="165" fontId="30" fillId="0" borderId="76" xfId="0" applyNumberFormat="1" applyFont="1" applyBorder="1"/>
    <xf numFmtId="165" fontId="66" fillId="0" borderId="16" xfId="0" applyNumberFormat="1" applyFont="1" applyBorder="1"/>
    <xf numFmtId="168" fontId="139" fillId="0" borderId="66" xfId="2" applyBorder="1" applyAlignment="1">
      <alignment horizontal="center"/>
    </xf>
    <xf numFmtId="168" fontId="139" fillId="11" borderId="0" xfId="2" applyFill="1" applyAlignment="1">
      <alignment horizontal="center"/>
    </xf>
    <xf numFmtId="0" fontId="30" fillId="4" borderId="17" xfId="0" applyFont="1" applyFill="1" applyBorder="1"/>
    <xf numFmtId="170" fontId="29" fillId="4" borderId="23" xfId="3" applyNumberFormat="1" applyFont="1" applyFill="1" applyBorder="1"/>
    <xf numFmtId="175" fontId="29" fillId="0" borderId="24" xfId="3" applyNumberFormat="1" applyFont="1" applyBorder="1"/>
    <xf numFmtId="170" fontId="30" fillId="17" borderId="21" xfId="4" applyNumberFormat="1" applyFont="1" applyFill="1" applyBorder="1"/>
    <xf numFmtId="0" fontId="29" fillId="28" borderId="17" xfId="0" applyFont="1" applyFill="1" applyBorder="1"/>
    <xf numFmtId="170" fontId="38" fillId="0" borderId="6" xfId="4" applyNumberFormat="1" applyFont="1" applyBorder="1"/>
    <xf numFmtId="170" fontId="30" fillId="4" borderId="23" xfId="0" applyNumberFormat="1" applyFont="1" applyFill="1" applyBorder="1"/>
    <xf numFmtId="170" fontId="30" fillId="17" borderId="10" xfId="4" applyNumberFormat="1" applyFont="1" applyFill="1" applyBorder="1"/>
    <xf numFmtId="170" fontId="38" fillId="0" borderId="23" xfId="0" applyNumberFormat="1" applyFont="1" applyBorder="1"/>
    <xf numFmtId="170" fontId="30" fillId="14" borderId="23" xfId="0" applyNumberFormat="1" applyFont="1" applyFill="1" applyBorder="1"/>
    <xf numFmtId="165" fontId="30" fillId="0" borderId="68" xfId="0" applyNumberFormat="1" applyFont="1" applyBorder="1"/>
    <xf numFmtId="170" fontId="29" fillId="4" borderId="104" xfId="0" applyNumberFormat="1" applyFont="1" applyFill="1" applyBorder="1"/>
    <xf numFmtId="170" fontId="29" fillId="29" borderId="16" xfId="0" applyNumberFormat="1" applyFont="1" applyFill="1" applyBorder="1"/>
    <xf numFmtId="165" fontId="66" fillId="0" borderId="26" xfId="4" applyNumberFormat="1" applyFont="1" applyBorder="1"/>
    <xf numFmtId="165" fontId="66" fillId="0" borderId="21" xfId="4" applyNumberFormat="1" applyFont="1" applyBorder="1"/>
    <xf numFmtId="165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5" fontId="30" fillId="0" borderId="10" xfId="4" applyNumberFormat="1" applyFont="1" applyBorder="1"/>
    <xf numFmtId="165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0" fontId="30" fillId="4" borderId="26" xfId="4" applyNumberFormat="1" applyFont="1" applyFill="1" applyBorder="1"/>
    <xf numFmtId="170" fontId="38" fillId="0" borderId="76" xfId="4" applyNumberFormat="1" applyFont="1" applyBorder="1"/>
    <xf numFmtId="170" fontId="30" fillId="4" borderId="76" xfId="4" applyNumberFormat="1" applyFont="1" applyFill="1" applyBorder="1"/>
    <xf numFmtId="170" fontId="29" fillId="30" borderId="16" xfId="3" applyNumberFormat="1" applyFont="1" applyFill="1" applyBorder="1"/>
    <xf numFmtId="165" fontId="30" fillId="4" borderId="24" xfId="0" applyNumberFormat="1" applyFont="1" applyFill="1" applyBorder="1"/>
    <xf numFmtId="170" fontId="69" fillId="4" borderId="16" xfId="4" applyNumberFormat="1" applyFont="1" applyFill="1" applyBorder="1"/>
    <xf numFmtId="165" fontId="39" fillId="0" borderId="28" xfId="0" applyNumberFormat="1" applyFont="1" applyBorder="1" applyAlignment="1">
      <alignment vertical="top" wrapText="1"/>
    </xf>
    <xf numFmtId="165" fontId="39" fillId="0" borderId="26" xfId="0" applyNumberFormat="1" applyFont="1" applyBorder="1" applyAlignment="1">
      <alignment vertical="top" wrapText="1"/>
    </xf>
    <xf numFmtId="165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0" fontId="38" fillId="0" borderId="110" xfId="0" applyNumberFormat="1" applyFont="1" applyBorder="1"/>
    <xf numFmtId="170" fontId="30" fillId="0" borderId="110" xfId="0" applyNumberFormat="1" applyFont="1" applyBorder="1"/>
    <xf numFmtId="170" fontId="30" fillId="0" borderId="110" xfId="4" applyNumberFormat="1" applyFont="1" applyBorder="1"/>
    <xf numFmtId="165" fontId="29" fillId="0" borderId="111" xfId="4" applyNumberFormat="1" applyFont="1" applyBorder="1"/>
    <xf numFmtId="170" fontId="39" fillId="0" borderId="109" xfId="3" applyNumberFormat="1" applyFont="1" applyBorder="1"/>
    <xf numFmtId="170" fontId="29" fillId="0" borderId="109" xfId="3" applyNumberFormat="1" applyFont="1" applyBorder="1"/>
    <xf numFmtId="170" fontId="29" fillId="0" borderId="109" xfId="0" applyNumberFormat="1" applyFont="1" applyBorder="1"/>
    <xf numFmtId="165" fontId="29" fillId="0" borderId="86" xfId="0" applyNumberFormat="1" applyFont="1" applyBorder="1"/>
    <xf numFmtId="170" fontId="30" fillId="4" borderId="110" xfId="0" applyNumberFormat="1" applyFont="1" applyFill="1" applyBorder="1"/>
    <xf numFmtId="170" fontId="38" fillId="0" borderId="49" xfId="0" applyNumberFormat="1" applyFont="1" applyBorder="1" applyAlignment="1">
      <alignment vertical="center"/>
    </xf>
    <xf numFmtId="170" fontId="30" fillId="0" borderId="49" xfId="0" applyNumberFormat="1" applyFont="1" applyBorder="1" applyAlignment="1">
      <alignment vertical="center"/>
    </xf>
    <xf numFmtId="165" fontId="29" fillId="0" borderId="73" xfId="0" applyNumberFormat="1" applyFont="1" applyBorder="1" applyAlignment="1">
      <alignment vertical="center"/>
    </xf>
    <xf numFmtId="165" fontId="29" fillId="0" borderId="33" xfId="3" applyNumberFormat="1" applyFont="1" applyBorder="1"/>
    <xf numFmtId="165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5" fontId="48" fillId="0" borderId="0" xfId="1" applyFont="1" applyAlignment="1">
      <alignment horizontal="center"/>
    </xf>
    <xf numFmtId="165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5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0" fontId="64" fillId="2" borderId="0" xfId="2" applyNumberFormat="1" applyFont="1" applyFill="1"/>
    <xf numFmtId="170" fontId="29" fillId="2" borderId="0" xfId="2" applyNumberFormat="1" applyFont="1" applyFill="1"/>
    <xf numFmtId="170" fontId="29" fillId="2" borderId="0" xfId="1" applyNumberFormat="1" applyFont="1" applyFill="1"/>
    <xf numFmtId="170" fontId="86" fillId="2" borderId="0" xfId="0" applyNumberFormat="1" applyFont="1" applyFill="1" applyAlignment="1">
      <alignment horizontal="center"/>
    </xf>
    <xf numFmtId="170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0" fontId="31" fillId="14" borderId="16" xfId="3" applyNumberFormat="1" applyFont="1" applyFill="1" applyBorder="1"/>
    <xf numFmtId="170" fontId="31" fillId="4" borderId="16" xfId="0" applyNumberFormat="1" applyFont="1" applyFill="1" applyBorder="1"/>
    <xf numFmtId="170" fontId="31" fillId="17" borderId="16" xfId="0" applyNumberFormat="1" applyFont="1" applyFill="1" applyBorder="1"/>
    <xf numFmtId="165" fontId="31" fillId="0" borderId="24" xfId="0" applyNumberFormat="1" applyFont="1" applyBorder="1"/>
    <xf numFmtId="165" fontId="29" fillId="14" borderId="28" xfId="4" applyNumberFormat="1" applyFont="1" applyFill="1" applyBorder="1"/>
    <xf numFmtId="165" fontId="30" fillId="0" borderId="10" xfId="0" applyNumberFormat="1" applyFont="1" applyBorder="1"/>
    <xf numFmtId="165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5" fontId="29" fillId="0" borderId="27" xfId="3" applyNumberFormat="1" applyFont="1" applyBorder="1"/>
    <xf numFmtId="165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0" fontId="29" fillId="14" borderId="43" xfId="3" applyNumberFormat="1" applyFont="1" applyFill="1" applyBorder="1"/>
    <xf numFmtId="170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0" fontId="39" fillId="0" borderId="43" xfId="0" applyNumberFormat="1" applyFont="1" applyBorder="1"/>
    <xf numFmtId="170" fontId="29" fillId="17" borderId="43" xfId="0" applyNumberFormat="1" applyFont="1" applyFill="1" applyBorder="1"/>
    <xf numFmtId="170" fontId="39" fillId="0" borderId="47" xfId="0" applyNumberFormat="1" applyFont="1" applyBorder="1"/>
    <xf numFmtId="170" fontId="29" fillId="0" borderId="65" xfId="0" applyNumberFormat="1" applyFont="1" applyBorder="1"/>
    <xf numFmtId="170" fontId="29" fillId="0" borderId="47" xfId="0" applyNumberFormat="1" applyFont="1" applyBorder="1"/>
    <xf numFmtId="165" fontId="29" fillId="0" borderId="65" xfId="0" applyNumberFormat="1" applyFont="1" applyBorder="1"/>
    <xf numFmtId="165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0" fontId="29" fillId="31" borderId="16" xfId="0" applyNumberFormat="1" applyFont="1" applyFill="1" applyBorder="1"/>
    <xf numFmtId="170" fontId="38" fillId="11" borderId="78" xfId="4" applyNumberFormat="1" applyFont="1" applyFill="1" applyBorder="1"/>
    <xf numFmtId="170" fontId="30" fillId="11" borderId="78" xfId="4" applyNumberFormat="1" applyFont="1" applyFill="1" applyBorder="1"/>
    <xf numFmtId="165" fontId="29" fillId="11" borderId="79" xfId="4" applyNumberFormat="1" applyFont="1" applyFill="1" applyBorder="1"/>
    <xf numFmtId="170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0" fontId="38" fillId="15" borderId="78" xfId="4" applyNumberFormat="1" applyFont="1" applyFill="1" applyBorder="1" applyAlignment="1">
      <alignment vertical="center"/>
    </xf>
    <xf numFmtId="170" fontId="30" fillId="15" borderId="78" xfId="4" applyNumberFormat="1" applyFont="1" applyFill="1" applyBorder="1" applyAlignment="1">
      <alignment vertical="center"/>
    </xf>
    <xf numFmtId="165" fontId="29" fillId="15" borderId="79" xfId="4" applyNumberFormat="1" applyFont="1" applyFill="1" applyBorder="1" applyAlignment="1">
      <alignment vertical="center"/>
    </xf>
    <xf numFmtId="170" fontId="29" fillId="9" borderId="0" xfId="0" applyNumberFormat="1" applyFont="1" applyFill="1"/>
    <xf numFmtId="170" fontId="53" fillId="9" borderId="0" xfId="0" applyNumberFormat="1" applyFont="1" applyFill="1" applyAlignment="1">
      <alignment horizontal="left"/>
    </xf>
    <xf numFmtId="170" fontId="30" fillId="10" borderId="0" xfId="4" applyNumberFormat="1" applyFont="1" applyFill="1"/>
    <xf numFmtId="170" fontId="55" fillId="0" borderId="0" xfId="0" applyNumberFormat="1" applyFont="1" applyAlignment="1">
      <alignment horizontal="center"/>
    </xf>
    <xf numFmtId="168" fontId="139" fillId="10" borderId="0" xfId="2" applyFill="1"/>
    <xf numFmtId="165" fontId="30" fillId="11" borderId="78" xfId="4" applyNumberFormat="1" applyFont="1" applyFill="1" applyBorder="1"/>
    <xf numFmtId="165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0" fontId="57" fillId="0" borderId="28" xfId="0" applyNumberFormat="1" applyFont="1" applyBorder="1"/>
    <xf numFmtId="165" fontId="57" fillId="0" borderId="29" xfId="0" applyNumberFormat="1" applyFont="1" applyBorder="1"/>
    <xf numFmtId="165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5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0" fontId="29" fillId="31" borderId="83" xfId="4" applyNumberFormat="1" applyFont="1" applyFill="1" applyBorder="1"/>
    <xf numFmtId="170" fontId="38" fillId="15" borderId="78" xfId="4" applyNumberFormat="1" applyFont="1" applyFill="1" applyBorder="1" applyAlignment="1">
      <alignment vertical="center" wrapText="1"/>
    </xf>
    <xf numFmtId="170" fontId="30" fillId="15" borderId="78" xfId="4" applyNumberFormat="1" applyFont="1" applyFill="1" applyBorder="1" applyAlignment="1">
      <alignment vertical="center" wrapText="1"/>
    </xf>
    <xf numFmtId="165" fontId="29" fillId="15" borderId="79" xfId="4" applyNumberFormat="1" applyFont="1" applyFill="1" applyBorder="1" applyAlignment="1">
      <alignment vertical="center" wrapText="1"/>
    </xf>
    <xf numFmtId="170" fontId="30" fillId="31" borderId="28" xfId="4" applyNumberFormat="1" applyFont="1" applyFill="1" applyBorder="1"/>
    <xf numFmtId="0" fontId="29" fillId="11" borderId="66" xfId="0" applyFont="1" applyFill="1" applyBorder="1"/>
    <xf numFmtId="165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0" fontId="29" fillId="31" borderId="16" xfId="0" applyNumberFormat="1" applyFont="1" applyFill="1" applyBorder="1" applyAlignment="1">
      <alignment horizontal="right"/>
    </xf>
    <xf numFmtId="170" fontId="29" fillId="31" borderId="16" xfId="3" applyNumberFormat="1" applyFont="1" applyFill="1" applyBorder="1"/>
    <xf numFmtId="170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5" fontId="29" fillId="0" borderId="29" xfId="3" applyNumberFormat="1" applyFont="1" applyBorder="1"/>
    <xf numFmtId="170" fontId="71" fillId="0" borderId="28" xfId="3" applyNumberFormat="1" applyFont="1" applyBorder="1"/>
    <xf numFmtId="170" fontId="56" fillId="0" borderId="28" xfId="3" applyNumberFormat="1" applyFont="1" applyBorder="1"/>
    <xf numFmtId="170" fontId="56" fillId="4" borderId="28" xfId="3" applyNumberFormat="1" applyFont="1" applyFill="1" applyBorder="1"/>
    <xf numFmtId="170" fontId="56" fillId="0" borderId="21" xfId="0" applyNumberFormat="1" applyFont="1" applyBorder="1"/>
    <xf numFmtId="165" fontId="56" fillId="0" borderId="63" xfId="0" applyNumberFormat="1" applyFont="1" applyBorder="1"/>
    <xf numFmtId="170" fontId="29" fillId="31" borderId="26" xfId="3" applyNumberFormat="1" applyFont="1" applyFill="1" applyBorder="1"/>
    <xf numFmtId="170" fontId="29" fillId="31" borderId="28" xfId="0" applyNumberFormat="1" applyFont="1" applyFill="1" applyBorder="1"/>
    <xf numFmtId="165" fontId="56" fillId="0" borderId="28" xfId="3" applyNumberFormat="1" applyFont="1" applyBorder="1"/>
    <xf numFmtId="0" fontId="56" fillId="0" borderId="0" xfId="0" applyFont="1" applyAlignment="1">
      <alignment horizontal="center"/>
    </xf>
    <xf numFmtId="170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0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0" fontId="30" fillId="31" borderId="16" xfId="4" applyNumberFormat="1" applyFont="1" applyFill="1" applyBorder="1"/>
    <xf numFmtId="170" fontId="30" fillId="4" borderId="21" xfId="3" applyNumberFormat="1" applyFont="1" applyFill="1" applyBorder="1"/>
    <xf numFmtId="170" fontId="38" fillId="15" borderId="78" xfId="4" applyNumberFormat="1" applyFont="1" applyFill="1" applyBorder="1"/>
    <xf numFmtId="170" fontId="30" fillId="15" borderId="78" xfId="4" applyNumberFormat="1" applyFont="1" applyFill="1" applyBorder="1"/>
    <xf numFmtId="165" fontId="29" fillId="15" borderId="79" xfId="4" applyNumberFormat="1" applyFont="1" applyFill="1" applyBorder="1"/>
    <xf numFmtId="165" fontId="30" fillId="15" borderId="78" xfId="4" applyNumberFormat="1" applyFont="1" applyFill="1" applyBorder="1"/>
    <xf numFmtId="170" fontId="38" fillId="11" borderId="78" xfId="0" applyNumberFormat="1" applyFont="1" applyFill="1" applyBorder="1"/>
    <xf numFmtId="170" fontId="30" fillId="26" borderId="78" xfId="0" applyNumberFormat="1" applyFont="1" applyFill="1" applyBorder="1"/>
    <xf numFmtId="170" fontId="30" fillId="11" borderId="78" xfId="0" applyNumberFormat="1" applyFont="1" applyFill="1" applyBorder="1"/>
    <xf numFmtId="170" fontId="29" fillId="0" borderId="115" xfId="0" applyNumberFormat="1" applyFont="1" applyBorder="1"/>
    <xf numFmtId="170" fontId="29" fillId="17" borderId="115" xfId="0" applyNumberFormat="1" applyFont="1" applyFill="1" applyBorder="1"/>
    <xf numFmtId="165" fontId="29" fillId="0" borderId="116" xfId="0" applyNumberFormat="1" applyFont="1" applyBorder="1"/>
    <xf numFmtId="43" fontId="30" fillId="0" borderId="117" xfId="0" applyNumberFormat="1" applyFont="1" applyBorder="1"/>
    <xf numFmtId="170" fontId="30" fillId="17" borderId="26" xfId="0" applyNumberFormat="1" applyFont="1" applyFill="1" applyBorder="1"/>
    <xf numFmtId="170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5" fontId="29" fillId="0" borderId="115" xfId="0" applyNumberFormat="1" applyFont="1" applyBorder="1"/>
    <xf numFmtId="170" fontId="30" fillId="0" borderId="0" xfId="0" applyNumberFormat="1" applyFont="1" applyAlignment="1">
      <alignment horizontal="center"/>
    </xf>
    <xf numFmtId="0" fontId="30" fillId="0" borderId="24" xfId="0" applyFont="1" applyBorder="1"/>
    <xf numFmtId="170" fontId="30" fillId="17" borderId="6" xfId="0" applyNumberFormat="1" applyFont="1" applyFill="1" applyBorder="1"/>
    <xf numFmtId="170" fontId="30" fillId="0" borderId="98" xfId="0" applyNumberFormat="1" applyFont="1" applyBorder="1"/>
    <xf numFmtId="175" fontId="30" fillId="0" borderId="7" xfId="0" applyNumberFormat="1" applyFont="1" applyBorder="1"/>
    <xf numFmtId="170" fontId="29" fillId="31" borderId="21" xfId="3" applyNumberFormat="1" applyFont="1" applyFill="1" applyBorder="1"/>
    <xf numFmtId="170" fontId="30" fillId="17" borderId="6" xfId="4" applyNumberFormat="1" applyFont="1" applyFill="1" applyBorder="1"/>
    <xf numFmtId="170" fontId="29" fillId="31" borderId="43" xfId="3" applyNumberFormat="1" applyFont="1" applyFill="1" applyBorder="1"/>
    <xf numFmtId="165" fontId="30" fillId="0" borderId="6" xfId="4" applyNumberFormat="1" applyFont="1" applyBorder="1"/>
    <xf numFmtId="49" fontId="50" fillId="4" borderId="34" xfId="0" applyNumberFormat="1" applyFont="1" applyFill="1" applyBorder="1"/>
    <xf numFmtId="170" fontId="29" fillId="17" borderId="43" xfId="3" applyNumberFormat="1" applyFont="1" applyFill="1" applyBorder="1"/>
    <xf numFmtId="170" fontId="38" fillId="0" borderId="43" xfId="3" applyNumberFormat="1" applyFont="1" applyBorder="1"/>
    <xf numFmtId="170" fontId="30" fillId="17" borderId="43" xfId="3" applyNumberFormat="1" applyFont="1" applyFill="1" applyBorder="1"/>
    <xf numFmtId="165" fontId="30" fillId="0" borderId="99" xfId="3" applyNumberFormat="1" applyFont="1" applyBorder="1"/>
    <xf numFmtId="170" fontId="39" fillId="0" borderId="46" xfId="3" applyNumberFormat="1" applyFont="1" applyBorder="1"/>
    <xf numFmtId="170" fontId="29" fillId="0" borderId="46" xfId="3" applyNumberFormat="1" applyFont="1" applyBorder="1"/>
    <xf numFmtId="170" fontId="29" fillId="4" borderId="46" xfId="3" applyNumberFormat="1" applyFont="1" applyFill="1" applyBorder="1"/>
    <xf numFmtId="170" fontId="35" fillId="11" borderId="78" xfId="4" applyNumberFormat="1" applyFont="1" applyFill="1" applyBorder="1"/>
    <xf numFmtId="165" fontId="37" fillId="11" borderId="79" xfId="4" applyNumberFormat="1" applyFont="1" applyFill="1" applyBorder="1"/>
    <xf numFmtId="170" fontId="30" fillId="0" borderId="83" xfId="4" applyNumberFormat="1" applyFont="1" applyBorder="1"/>
    <xf numFmtId="170" fontId="35" fillId="0" borderId="83" xfId="4" applyNumberFormat="1" applyFont="1" applyBorder="1"/>
    <xf numFmtId="170" fontId="35" fillId="0" borderId="83" xfId="3" applyNumberFormat="1" applyFont="1" applyBorder="1"/>
    <xf numFmtId="170" fontId="35" fillId="0" borderId="83" xfId="0" applyNumberFormat="1" applyFont="1" applyBorder="1"/>
    <xf numFmtId="165" fontId="37" fillId="0" borderId="87" xfId="4" applyNumberFormat="1" applyFont="1" applyBorder="1"/>
    <xf numFmtId="170" fontId="30" fillId="0" borderId="83" xfId="3" applyNumberFormat="1" applyFont="1" applyBorder="1"/>
    <xf numFmtId="170" fontId="35" fillId="4" borderId="83" xfId="3" applyNumberFormat="1" applyFont="1" applyFill="1" applyBorder="1"/>
    <xf numFmtId="170" fontId="35" fillId="0" borderId="87" xfId="3" applyNumberFormat="1" applyFont="1" applyBorder="1"/>
    <xf numFmtId="170" fontId="37" fillId="0" borderId="16" xfId="4" applyNumberFormat="1" applyFont="1" applyBorder="1"/>
    <xf numFmtId="170" fontId="37" fillId="16" borderId="16" xfId="0" applyNumberFormat="1" applyFont="1" applyFill="1" applyBorder="1"/>
    <xf numFmtId="170" fontId="37" fillId="16" borderId="21" xfId="0" applyNumberFormat="1" applyFont="1" applyFill="1" applyBorder="1"/>
    <xf numFmtId="165" fontId="29" fillId="0" borderId="119" xfId="3" applyNumberFormat="1" applyFont="1" applyBorder="1"/>
    <xf numFmtId="165" fontId="66" fillId="11" borderId="78" xfId="4" applyNumberFormat="1" applyFont="1" applyFill="1" applyBorder="1" applyAlignment="1">
      <alignment wrapText="1"/>
    </xf>
    <xf numFmtId="165" fontId="30" fillId="0" borderId="83" xfId="4" applyNumberFormat="1" applyFont="1" applyBorder="1"/>
    <xf numFmtId="165" fontId="30" fillId="0" borderId="83" xfId="3" applyNumberFormat="1" applyFont="1" applyBorder="1"/>
    <xf numFmtId="43" fontId="58" fillId="0" borderId="0" xfId="0" applyNumberFormat="1" applyFont="1"/>
    <xf numFmtId="170" fontId="58" fillId="0" borderId="0" xfId="0" applyNumberFormat="1" applyFont="1"/>
    <xf numFmtId="170" fontId="29" fillId="31" borderId="21" xfId="0" applyNumberFormat="1" applyFont="1" applyFill="1" applyBorder="1"/>
    <xf numFmtId="165" fontId="139" fillId="31" borderId="16" xfId="1" applyFill="1" applyBorder="1"/>
    <xf numFmtId="174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0" fontId="87" fillId="2" borderId="0" xfId="0" applyNumberFormat="1" applyFont="1" applyFill="1" applyAlignment="1">
      <alignment horizontal="center"/>
    </xf>
    <xf numFmtId="170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0" fontId="38" fillId="11" borderId="51" xfId="4" applyNumberFormat="1" applyFont="1" applyFill="1" applyBorder="1"/>
    <xf numFmtId="170" fontId="30" fillId="11" borderId="51" xfId="4" applyNumberFormat="1" applyFont="1" applyFill="1" applyBorder="1"/>
    <xf numFmtId="165" fontId="29" fillId="11" borderId="123" xfId="4" applyNumberFormat="1" applyFont="1" applyFill="1" applyBorder="1"/>
    <xf numFmtId="170" fontId="39" fillId="0" borderId="13" xfId="4" applyNumberFormat="1" applyFont="1" applyBorder="1"/>
    <xf numFmtId="0" fontId="39" fillId="0" borderId="124" xfId="0" applyFont="1" applyBorder="1"/>
    <xf numFmtId="170" fontId="38" fillId="0" borderId="90" xfId="4" applyNumberFormat="1" applyFont="1" applyBorder="1"/>
    <xf numFmtId="170" fontId="30" fillId="0" borderId="90" xfId="4" applyNumberFormat="1" applyFont="1" applyBorder="1"/>
    <xf numFmtId="165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5" fontId="30" fillId="11" borderId="51" xfId="4" applyNumberFormat="1" applyFont="1" applyFill="1" applyBorder="1"/>
    <xf numFmtId="165" fontId="52" fillId="0" borderId="16" xfId="0" applyNumberFormat="1" applyFont="1" applyBorder="1"/>
    <xf numFmtId="165" fontId="30" fillId="0" borderId="90" xfId="4" applyNumberFormat="1" applyFont="1" applyBorder="1"/>
    <xf numFmtId="165" fontId="53" fillId="0" borderId="16" xfId="4" applyNumberFormat="1" applyFont="1" applyBorder="1"/>
    <xf numFmtId="165" fontId="29" fillId="0" borderId="16" xfId="4" applyNumberFormat="1" applyFont="1" applyBorder="1" applyAlignment="1">
      <alignment horizontal="right"/>
    </xf>
    <xf numFmtId="165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5" fontId="29" fillId="0" borderId="24" xfId="4" applyNumberFormat="1" applyFont="1" applyBorder="1" applyAlignment="1">
      <alignment horizontal="center"/>
    </xf>
    <xf numFmtId="165" fontId="64" fillId="0" borderId="121" xfId="4" applyNumberFormat="1" applyFont="1" applyBorder="1"/>
    <xf numFmtId="165" fontId="64" fillId="0" borderId="24" xfId="4" applyNumberFormat="1" applyFont="1" applyBorder="1"/>
    <xf numFmtId="165" fontId="64" fillId="0" borderId="16" xfId="4" applyNumberFormat="1" applyFont="1" applyBorder="1"/>
    <xf numFmtId="170" fontId="29" fillId="0" borderId="24" xfId="3" applyNumberFormat="1" applyFont="1" applyBorder="1"/>
    <xf numFmtId="170" fontId="29" fillId="31" borderId="23" xfId="3" applyNumberFormat="1" applyFont="1" applyFill="1" applyBorder="1"/>
    <xf numFmtId="0" fontId="31" fillId="0" borderId="66" xfId="0" applyFont="1" applyBorder="1"/>
    <xf numFmtId="165" fontId="29" fillId="0" borderId="87" xfId="0" applyNumberFormat="1" applyFont="1" applyBorder="1"/>
    <xf numFmtId="170" fontId="30" fillId="0" borderId="91" xfId="0" applyNumberFormat="1" applyFont="1" applyBorder="1"/>
    <xf numFmtId="170" fontId="30" fillId="4" borderId="91" xfId="0" applyNumberFormat="1" applyFont="1" applyFill="1" applyBorder="1"/>
    <xf numFmtId="170" fontId="30" fillId="2" borderId="91" xfId="0" applyNumberFormat="1" applyFont="1" applyFill="1" applyBorder="1"/>
    <xf numFmtId="170" fontId="38" fillId="15" borderId="51" xfId="4" applyNumberFormat="1" applyFont="1" applyFill="1" applyBorder="1" applyAlignment="1">
      <alignment vertical="center"/>
    </xf>
    <xf numFmtId="170" fontId="30" fillId="15" borderId="51" xfId="4" applyNumberFormat="1" applyFont="1" applyFill="1" applyBorder="1" applyAlignment="1">
      <alignment vertical="center"/>
    </xf>
    <xf numFmtId="165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5" fontId="30" fillId="0" borderId="90" xfId="4" applyNumberFormat="1" applyFont="1" applyBorder="1" applyAlignment="1">
      <alignment vertical="top" wrapText="1"/>
    </xf>
    <xf numFmtId="165" fontId="30" fillId="0" borderId="23" xfId="4" applyNumberFormat="1" applyFont="1" applyBorder="1" applyAlignment="1">
      <alignment vertical="top" wrapText="1"/>
    </xf>
    <xf numFmtId="165" fontId="66" fillId="0" borderId="78" xfId="4" applyNumberFormat="1" applyFont="1" applyBorder="1" applyAlignment="1">
      <alignment vertical="top"/>
    </xf>
    <xf numFmtId="165" fontId="29" fillId="0" borderId="83" xfId="0" applyNumberFormat="1" applyFont="1" applyBorder="1"/>
    <xf numFmtId="165" fontId="30" fillId="0" borderId="91" xfId="0" applyNumberFormat="1" applyFont="1" applyBorder="1"/>
    <xf numFmtId="165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0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0" fontId="38" fillId="15" borderId="28" xfId="4" applyNumberFormat="1" applyFont="1" applyFill="1" applyBorder="1" applyAlignment="1">
      <alignment vertical="center" wrapText="1"/>
    </xf>
    <xf numFmtId="170" fontId="30" fillId="15" borderId="28" xfId="4" applyNumberFormat="1" applyFont="1" applyFill="1" applyBorder="1" applyAlignment="1">
      <alignment vertical="center" wrapText="1"/>
    </xf>
    <xf numFmtId="165" fontId="29" fillId="15" borderId="29" xfId="4" applyNumberFormat="1" applyFont="1" applyFill="1" applyBorder="1" applyAlignment="1">
      <alignment vertical="center" wrapText="1"/>
    </xf>
    <xf numFmtId="170" fontId="67" fillId="4" borderId="16" xfId="0" applyNumberFormat="1" applyFont="1" applyFill="1" applyBorder="1"/>
    <xf numFmtId="165" fontId="67" fillId="0" borderId="24" xfId="0" applyNumberFormat="1" applyFont="1" applyBorder="1"/>
    <xf numFmtId="170" fontId="29" fillId="31" borderId="10" xfId="0" applyNumberFormat="1" applyFont="1" applyFill="1" applyBorder="1"/>
    <xf numFmtId="170" fontId="29" fillId="17" borderId="10" xfId="0" applyNumberFormat="1" applyFont="1" applyFill="1" applyBorder="1"/>
    <xf numFmtId="170" fontId="38" fillId="11" borderId="28" xfId="4" applyNumberFormat="1" applyFont="1" applyFill="1" applyBorder="1"/>
    <xf numFmtId="170" fontId="30" fillId="11" borderId="28" xfId="4" applyNumberFormat="1" applyFont="1" applyFill="1" applyBorder="1"/>
    <xf numFmtId="165" fontId="29" fillId="11" borderId="29" xfId="4" applyNumberFormat="1" applyFont="1" applyFill="1" applyBorder="1"/>
    <xf numFmtId="170" fontId="30" fillId="21" borderId="16" xfId="4" applyNumberFormat="1" applyFont="1" applyFill="1" applyBorder="1"/>
    <xf numFmtId="170" fontId="29" fillId="17" borderId="16" xfId="4" applyNumberFormat="1" applyFont="1" applyFill="1" applyBorder="1"/>
    <xf numFmtId="170" fontId="69" fillId="0" borderId="13" xfId="4" applyNumberFormat="1" applyFont="1" applyBorder="1"/>
    <xf numFmtId="170" fontId="57" fillId="0" borderId="13" xfId="4" applyNumberFormat="1" applyFont="1" applyBorder="1"/>
    <xf numFmtId="165" fontId="57" fillId="0" borderId="82" xfId="4" applyNumberFormat="1" applyFont="1" applyBorder="1"/>
    <xf numFmtId="165" fontId="30" fillId="15" borderId="28" xfId="4" applyNumberFormat="1" applyFont="1" applyFill="1" applyBorder="1" applyAlignment="1">
      <alignment vertical="center" wrapText="1"/>
    </xf>
    <xf numFmtId="165" fontId="29" fillId="0" borderId="16" xfId="0" applyNumberFormat="1" applyFont="1" applyBorder="1" applyAlignment="1">
      <alignment wrapText="1"/>
    </xf>
    <xf numFmtId="165" fontId="30" fillId="11" borderId="28" xfId="4" applyNumberFormat="1" applyFont="1" applyFill="1" applyBorder="1"/>
    <xf numFmtId="165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0" fontId="29" fillId="4" borderId="16" xfId="4" applyNumberFormat="1" applyFont="1" applyFill="1" applyBorder="1" applyAlignment="1">
      <alignment horizontal="right"/>
    </xf>
    <xf numFmtId="170" fontId="29" fillId="0" borderId="16" xfId="4" applyNumberFormat="1" applyFont="1" applyBorder="1" applyAlignment="1">
      <alignment horizontal="right"/>
    </xf>
    <xf numFmtId="170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0" fontId="29" fillId="14" borderId="10" xfId="3" applyNumberFormat="1" applyFont="1" applyFill="1" applyBorder="1"/>
    <xf numFmtId="170" fontId="71" fillId="0" borderId="10" xfId="3" applyNumberFormat="1" applyFont="1" applyBorder="1"/>
    <xf numFmtId="170" fontId="56" fillId="0" borderId="10" xfId="3" applyNumberFormat="1" applyFont="1" applyBorder="1"/>
    <xf numFmtId="170" fontId="56" fillId="4" borderId="10" xfId="3" applyNumberFormat="1" applyFont="1" applyFill="1" applyBorder="1"/>
    <xf numFmtId="170" fontId="56" fillId="0" borderId="10" xfId="0" applyNumberFormat="1" applyFont="1" applyBorder="1"/>
    <xf numFmtId="165" fontId="56" fillId="0" borderId="22" xfId="0" applyNumberFormat="1" applyFont="1" applyBorder="1"/>
    <xf numFmtId="165" fontId="56" fillId="0" borderId="10" xfId="3" applyNumberFormat="1" applyFont="1" applyBorder="1"/>
    <xf numFmtId="165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0" fontId="29" fillId="31" borderId="10" xfId="3" applyNumberFormat="1" applyFont="1" applyFill="1" applyBorder="1"/>
    <xf numFmtId="170" fontId="38" fillId="18" borderId="28" xfId="4" applyNumberFormat="1" applyFont="1" applyFill="1" applyBorder="1"/>
    <xf numFmtId="170" fontId="30" fillId="18" borderId="28" xfId="4" applyNumberFormat="1" applyFont="1" applyFill="1" applyBorder="1"/>
    <xf numFmtId="170" fontId="30" fillId="23" borderId="28" xfId="4" applyNumberFormat="1" applyFont="1" applyFill="1" applyBorder="1"/>
    <xf numFmtId="165" fontId="29" fillId="18" borderId="29" xfId="4" applyNumberFormat="1" applyFont="1" applyFill="1" applyBorder="1"/>
    <xf numFmtId="170" fontId="42" fillId="0" borderId="16" xfId="3" applyNumberFormat="1" applyFont="1" applyBorder="1"/>
    <xf numFmtId="170" fontId="42" fillId="4" borderId="16" xfId="3" applyNumberFormat="1" applyFont="1" applyFill="1" applyBorder="1"/>
    <xf numFmtId="165" fontId="30" fillId="18" borderId="28" xfId="4" applyNumberFormat="1" applyFont="1" applyFill="1" applyBorder="1"/>
    <xf numFmtId="165" fontId="29" fillId="0" borderId="16" xfId="3" applyNumberFormat="1" applyFont="1" applyBorder="1" applyAlignment="1">
      <alignment horizontal="right"/>
    </xf>
    <xf numFmtId="165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0" fontId="38" fillId="15" borderId="51" xfId="4" applyNumberFormat="1" applyFont="1" applyFill="1" applyBorder="1"/>
    <xf numFmtId="170" fontId="30" fillId="15" borderId="51" xfId="4" applyNumberFormat="1" applyFont="1" applyFill="1" applyBorder="1"/>
    <xf numFmtId="165" fontId="29" fillId="15" borderId="123" xfId="4" applyNumberFormat="1" applyFont="1" applyFill="1" applyBorder="1"/>
    <xf numFmtId="170" fontId="74" fillId="0" borderId="16" xfId="4" applyNumberFormat="1" applyFont="1" applyBorder="1"/>
    <xf numFmtId="170" fontId="67" fillId="17" borderId="16" xfId="4" applyNumberFormat="1" applyFont="1" applyFill="1" applyBorder="1"/>
    <xf numFmtId="170" fontId="38" fillId="0" borderId="10" xfId="4" applyNumberFormat="1" applyFont="1" applyBorder="1"/>
    <xf numFmtId="170" fontId="30" fillId="11" borderId="109" xfId="0" applyNumberFormat="1" applyFont="1" applyFill="1" applyBorder="1"/>
    <xf numFmtId="170" fontId="30" fillId="11" borderId="54" xfId="0" applyNumberFormat="1" applyFont="1" applyFill="1" applyBorder="1"/>
    <xf numFmtId="170" fontId="30" fillId="11" borderId="28" xfId="0" applyNumberFormat="1" applyFont="1" applyFill="1" applyBorder="1"/>
    <xf numFmtId="165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8" fontId="139" fillId="0" borderId="44" xfId="2" applyBorder="1" applyAlignment="1">
      <alignment horizontal="center"/>
    </xf>
    <xf numFmtId="165" fontId="39" fillId="0" borderId="13" xfId="4" applyNumberFormat="1" applyFont="1" applyBorder="1" applyAlignment="1">
      <alignment vertical="top" wrapText="1"/>
    </xf>
    <xf numFmtId="165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0" fontId="38" fillId="0" borderId="23" xfId="0" applyNumberFormat="1" applyFont="1" applyBorder="1" applyAlignment="1">
      <alignment vertical="center"/>
    </xf>
    <xf numFmtId="170" fontId="30" fillId="0" borderId="23" xfId="0" applyNumberFormat="1" applyFont="1" applyBorder="1" applyAlignment="1">
      <alignment vertical="center"/>
    </xf>
    <xf numFmtId="170" fontId="30" fillId="17" borderId="23" xfId="0" applyNumberFormat="1" applyFont="1" applyFill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170" fontId="67" fillId="0" borderId="26" xfId="0" applyNumberFormat="1" applyFont="1" applyBorder="1"/>
    <xf numFmtId="175" fontId="30" fillId="0" borderId="24" xfId="0" applyNumberFormat="1" applyFont="1" applyBorder="1"/>
    <xf numFmtId="165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0" fontId="39" fillId="11" borderId="125" xfId="0" applyNumberFormat="1" applyFont="1" applyFill="1" applyBorder="1"/>
    <xf numFmtId="170" fontId="30" fillId="11" borderId="125" xfId="0" applyNumberFormat="1" applyFont="1" applyFill="1" applyBorder="1"/>
    <xf numFmtId="165" fontId="30" fillId="11" borderId="113" xfId="0" applyNumberFormat="1" applyFont="1" applyFill="1" applyBorder="1"/>
    <xf numFmtId="165" fontId="30" fillId="11" borderId="123" xfId="4" applyNumberFormat="1" applyFont="1" applyFill="1" applyBorder="1"/>
    <xf numFmtId="170" fontId="35" fillId="11" borderId="28" xfId="4" applyNumberFormat="1" applyFont="1" applyFill="1" applyBorder="1"/>
    <xf numFmtId="165" fontId="37" fillId="11" borderId="29" xfId="4" applyNumberFormat="1" applyFont="1" applyFill="1" applyBorder="1"/>
    <xf numFmtId="170" fontId="35" fillId="0" borderId="13" xfId="4" applyNumberFormat="1" applyFont="1" applyBorder="1"/>
    <xf numFmtId="165" fontId="37" fillId="0" borderId="82" xfId="4" applyNumberFormat="1" applyFont="1" applyBorder="1"/>
    <xf numFmtId="170" fontId="37" fillId="31" borderId="16" xfId="3" applyNumberFormat="1" applyFont="1" applyFill="1" applyBorder="1"/>
    <xf numFmtId="170" fontId="35" fillId="0" borderId="24" xfId="3" applyNumberFormat="1" applyFont="1" applyBorder="1"/>
    <xf numFmtId="165" fontId="29" fillId="0" borderId="16" xfId="3" applyNumberFormat="1" applyFont="1" applyBorder="1" applyAlignment="1">
      <alignment horizontal="left"/>
    </xf>
    <xf numFmtId="165" fontId="30" fillId="0" borderId="16" xfId="3" applyNumberFormat="1" applyFont="1" applyBorder="1" applyAlignment="1">
      <alignment horizontal="left"/>
    </xf>
    <xf numFmtId="165" fontId="29" fillId="11" borderId="78" xfId="3" applyNumberFormat="1" applyFont="1" applyFill="1" applyBorder="1"/>
    <xf numFmtId="165" fontId="29" fillId="0" borderId="16" xfId="3" applyNumberFormat="1" applyFont="1" applyBorder="1" applyAlignment="1">
      <alignment vertical="top" wrapText="1"/>
    </xf>
    <xf numFmtId="165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0" fontId="80" fillId="4" borderId="16" xfId="0" applyNumberFormat="1" applyFont="1" applyFill="1" applyBorder="1"/>
    <xf numFmtId="170" fontId="37" fillId="17" borderId="16" xfId="0" applyNumberFormat="1" applyFont="1" applyFill="1" applyBorder="1"/>
    <xf numFmtId="170" fontId="80" fillId="31" borderId="16" xfId="3" applyNumberFormat="1" applyFont="1" applyFill="1" applyBorder="1"/>
    <xf numFmtId="170" fontId="29" fillId="24" borderId="16" xfId="4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166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0" fontId="69" fillId="0" borderId="16" xfId="0" applyNumberFormat="1" applyFont="1" applyBorder="1"/>
    <xf numFmtId="165" fontId="29" fillId="0" borderId="10" xfId="0" applyNumberFormat="1" applyFont="1" applyBorder="1" applyAlignment="1">
      <alignment wrapText="1"/>
    </xf>
    <xf numFmtId="174" fontId="29" fillId="0" borderId="16" xfId="0" applyNumberFormat="1" applyFont="1" applyBorder="1" applyAlignment="1">
      <alignment vertical="top" wrapText="1"/>
    </xf>
    <xf numFmtId="174" fontId="29" fillId="0" borderId="10" xfId="0" applyNumberFormat="1" applyFont="1" applyBorder="1" applyAlignment="1">
      <alignment vertical="top" wrapText="1"/>
    </xf>
    <xf numFmtId="170" fontId="30" fillId="17" borderId="16" xfId="3" applyNumberFormat="1" applyFont="1" applyFill="1" applyBorder="1"/>
    <xf numFmtId="165" fontId="29" fillId="4" borderId="24" xfId="4" applyNumberFormat="1" applyFont="1" applyFill="1" applyBorder="1"/>
    <xf numFmtId="170" fontId="30" fillId="14" borderId="16" xfId="0" applyNumberFormat="1" applyFont="1" applyFill="1" applyBorder="1"/>
    <xf numFmtId="165" fontId="66" fillId="0" borderId="13" xfId="4" applyNumberFormat="1" applyFont="1" applyBorder="1"/>
    <xf numFmtId="165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5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0" fontId="29" fillId="29" borderId="10" xfId="0" applyNumberFormat="1" applyFont="1" applyFill="1" applyBorder="1"/>
    <xf numFmtId="170" fontId="30" fillId="4" borderId="13" xfId="4" applyNumberFormat="1" applyFont="1" applyFill="1" applyBorder="1"/>
    <xf numFmtId="170" fontId="29" fillId="8" borderId="16" xfId="3" applyNumberFormat="1" applyFont="1" applyFill="1" applyBorder="1"/>
    <xf numFmtId="165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0" fontId="39" fillId="0" borderId="127" xfId="3" applyNumberFormat="1" applyFont="1" applyBorder="1"/>
    <xf numFmtId="170" fontId="29" fillId="0" borderId="127" xfId="3" applyNumberFormat="1" applyFont="1" applyBorder="1"/>
    <xf numFmtId="170" fontId="29" fillId="0" borderId="127" xfId="0" applyNumberFormat="1" applyFont="1" applyBorder="1"/>
    <xf numFmtId="165" fontId="29" fillId="0" borderId="124" xfId="0" applyNumberFormat="1" applyFont="1" applyBorder="1"/>
    <xf numFmtId="165" fontId="29" fillId="0" borderId="16" xfId="3" applyNumberFormat="1" applyFont="1" applyBorder="1" applyAlignment="1">
      <alignment horizontal="center"/>
    </xf>
    <xf numFmtId="170" fontId="38" fillId="0" borderId="78" xfId="0" applyNumberFormat="1" applyFont="1" applyBorder="1" applyAlignment="1">
      <alignment vertical="center"/>
    </xf>
    <xf numFmtId="170" fontId="30" fillId="0" borderId="78" xfId="0" applyNumberFormat="1" applyFont="1" applyBorder="1" applyAlignment="1">
      <alignment vertical="center"/>
    </xf>
    <xf numFmtId="165" fontId="29" fillId="0" borderId="79" xfId="0" applyNumberFormat="1" applyFont="1" applyBorder="1" applyAlignment="1">
      <alignment vertical="center"/>
    </xf>
    <xf numFmtId="165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0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0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0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0" fontId="30" fillId="0" borderId="90" xfId="0" applyNumberFormat="1" applyFont="1" applyBorder="1"/>
    <xf numFmtId="170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0" fontId="30" fillId="21" borderId="21" xfId="0" applyNumberFormat="1" applyFont="1" applyFill="1" applyBorder="1"/>
    <xf numFmtId="170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0" fontId="30" fillId="21" borderId="51" xfId="0" applyNumberFormat="1" applyFont="1" applyFill="1" applyBorder="1"/>
    <xf numFmtId="170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0" fontId="30" fillId="0" borderId="37" xfId="0" applyNumberFormat="1" applyFont="1" applyBorder="1"/>
    <xf numFmtId="170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0" fontId="30" fillId="21" borderId="49" xfId="0" applyNumberFormat="1" applyFont="1" applyFill="1" applyBorder="1"/>
    <xf numFmtId="170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0" fontId="29" fillId="0" borderId="37" xfId="0" applyNumberFormat="1" applyFont="1" applyBorder="1"/>
    <xf numFmtId="170" fontId="29" fillId="0" borderId="37" xfId="4" applyNumberFormat="1" applyFont="1" applyBorder="1"/>
    <xf numFmtId="170" fontId="29" fillId="27" borderId="43" xfId="0" applyNumberFormat="1" applyFont="1" applyFill="1" applyBorder="1"/>
    <xf numFmtId="0" fontId="51" fillId="21" borderId="50" xfId="0" applyFont="1" applyFill="1" applyBorder="1"/>
    <xf numFmtId="168" fontId="0" fillId="0" borderId="0" xfId="2" applyFont="1"/>
    <xf numFmtId="168" fontId="139" fillId="9" borderId="0" xfId="2" applyFill="1"/>
    <xf numFmtId="170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5" fontId="30" fillId="0" borderId="121" xfId="4" applyNumberFormat="1" applyFont="1" applyBorder="1"/>
    <xf numFmtId="165" fontId="30" fillId="0" borderId="90" xfId="0" applyNumberFormat="1" applyFont="1" applyBorder="1"/>
    <xf numFmtId="168" fontId="139" fillId="0" borderId="66" xfId="2" applyBorder="1"/>
    <xf numFmtId="170" fontId="30" fillId="11" borderId="6" xfId="0" applyNumberFormat="1" applyFont="1" applyFill="1" applyBorder="1"/>
    <xf numFmtId="165" fontId="29" fillId="21" borderId="63" xfId="4" applyNumberFormat="1" applyFont="1" applyFill="1" applyBorder="1"/>
    <xf numFmtId="165" fontId="30" fillId="21" borderId="21" xfId="4" applyNumberFormat="1" applyFont="1" applyFill="1" applyBorder="1"/>
    <xf numFmtId="168" fontId="139" fillId="12" borderId="0" xfId="2" applyFill="1"/>
    <xf numFmtId="170" fontId="29" fillId="0" borderId="23" xfId="4" applyNumberFormat="1" applyFont="1" applyBorder="1"/>
    <xf numFmtId="165" fontId="29" fillId="21" borderId="123" xfId="4" applyNumberFormat="1" applyFont="1" applyFill="1" applyBorder="1"/>
    <xf numFmtId="165" fontId="30" fillId="21" borderId="51" xfId="4" applyNumberFormat="1" applyFont="1" applyFill="1" applyBorder="1"/>
    <xf numFmtId="168" fontId="139" fillId="13" borderId="0" xfId="2" applyFill="1"/>
    <xf numFmtId="165" fontId="30" fillId="0" borderId="131" xfId="4" applyNumberFormat="1" applyFont="1" applyBorder="1"/>
    <xf numFmtId="165" fontId="30" fillId="0" borderId="37" xfId="4" applyNumberFormat="1" applyFont="1" applyBorder="1"/>
    <xf numFmtId="165" fontId="29" fillId="0" borderId="43" xfId="0" applyNumberFormat="1" applyFont="1" applyBorder="1"/>
    <xf numFmtId="170" fontId="30" fillId="0" borderId="43" xfId="4" applyNumberFormat="1" applyFont="1" applyBorder="1"/>
    <xf numFmtId="165" fontId="30" fillId="0" borderId="96" xfId="4" applyNumberFormat="1" applyFont="1" applyBorder="1"/>
    <xf numFmtId="165" fontId="30" fillId="0" borderId="43" xfId="0" applyNumberFormat="1" applyFont="1" applyBorder="1"/>
    <xf numFmtId="165" fontId="29" fillId="21" borderId="73" xfId="4" applyNumberFormat="1" applyFont="1" applyFill="1" applyBorder="1"/>
    <xf numFmtId="165" fontId="30" fillId="21" borderId="49" xfId="4" applyNumberFormat="1" applyFont="1" applyFill="1" applyBorder="1"/>
    <xf numFmtId="165" fontId="29" fillId="0" borderId="131" xfId="4" applyNumberFormat="1" applyFont="1" applyBorder="1"/>
    <xf numFmtId="165" fontId="29" fillId="0" borderId="37" xfId="4" applyNumberFormat="1" applyFont="1" applyBorder="1"/>
    <xf numFmtId="165" fontId="29" fillId="0" borderId="96" xfId="4" applyNumberFormat="1" applyFont="1" applyBorder="1"/>
    <xf numFmtId="165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0" fontId="30" fillId="0" borderId="37" xfId="3" applyNumberFormat="1" applyFont="1" applyBorder="1"/>
    <xf numFmtId="170" fontId="30" fillId="27" borderId="43" xfId="0" applyNumberFormat="1" applyFont="1" applyFill="1" applyBorder="1"/>
    <xf numFmtId="170" fontId="30" fillId="0" borderId="64" xfId="4" applyNumberFormat="1" applyFont="1" applyBorder="1"/>
    <xf numFmtId="170" fontId="29" fillId="0" borderId="114" xfId="0" applyNumberFormat="1" applyFont="1" applyBorder="1"/>
    <xf numFmtId="170" fontId="30" fillId="21" borderId="37" xfId="4" applyNumberFormat="1" applyFont="1" applyFill="1" applyBorder="1"/>
    <xf numFmtId="170" fontId="30" fillId="21" borderId="60" xfId="4" applyNumberFormat="1" applyFont="1" applyFill="1" applyBorder="1"/>
    <xf numFmtId="170" fontId="29" fillId="0" borderId="93" xfId="0" applyNumberFormat="1" applyFont="1" applyBorder="1"/>
    <xf numFmtId="170" fontId="30" fillId="21" borderId="73" xfId="4" applyNumberFormat="1" applyFont="1" applyFill="1" applyBorder="1"/>
    <xf numFmtId="170" fontId="30" fillId="0" borderId="135" xfId="4" applyNumberFormat="1" applyFont="1" applyBorder="1"/>
    <xf numFmtId="170" fontId="30" fillId="0" borderId="136" xfId="4" applyNumberFormat="1" applyFont="1" applyBorder="1"/>
    <xf numFmtId="170" fontId="30" fillId="0" borderId="118" xfId="4" applyNumberFormat="1" applyFont="1" applyBorder="1"/>
    <xf numFmtId="170" fontId="29" fillId="0" borderId="18" xfId="0" applyNumberFormat="1" applyFont="1" applyBorder="1"/>
    <xf numFmtId="170" fontId="30" fillId="0" borderId="137" xfId="4" applyNumberFormat="1" applyFont="1" applyBorder="1"/>
    <xf numFmtId="170" fontId="29" fillId="0" borderId="43" xfId="4" applyNumberFormat="1" applyFont="1" applyBorder="1"/>
    <xf numFmtId="170" fontId="30" fillId="0" borderId="138" xfId="4" applyNumberFormat="1" applyFont="1" applyBorder="1"/>
    <xf numFmtId="165" fontId="29" fillId="0" borderId="21" xfId="0" applyNumberFormat="1" applyFont="1" applyBorder="1" applyAlignment="1">
      <alignment horizontal="left" wrapText="1"/>
    </xf>
    <xf numFmtId="170" fontId="30" fillId="11" borderId="35" xfId="4" applyNumberFormat="1" applyFont="1" applyFill="1" applyBorder="1"/>
    <xf numFmtId="170" fontId="30" fillId="11" borderId="60" xfId="4" applyNumberFormat="1" applyFont="1" applyFill="1" applyBorder="1"/>
    <xf numFmtId="170" fontId="30" fillId="0" borderId="139" xfId="4" applyNumberFormat="1" applyFont="1" applyBorder="1"/>
    <xf numFmtId="170" fontId="30" fillId="0" borderId="56" xfId="4" applyNumberFormat="1" applyFont="1" applyBorder="1"/>
    <xf numFmtId="165" fontId="30" fillId="0" borderId="37" xfId="3" applyNumberFormat="1" applyFont="1" applyBorder="1"/>
    <xf numFmtId="165" fontId="30" fillId="0" borderId="43" xfId="3" applyNumberFormat="1" applyFont="1" applyBorder="1"/>
    <xf numFmtId="170" fontId="29" fillId="0" borderId="58" xfId="0" applyNumberFormat="1" applyFont="1" applyBorder="1"/>
    <xf numFmtId="170" fontId="29" fillId="0" borderId="58" xfId="3" applyNumberFormat="1" applyFont="1" applyBorder="1"/>
    <xf numFmtId="165" fontId="29" fillId="0" borderId="96" xfId="3" applyNumberFormat="1" applyFont="1" applyBorder="1"/>
    <xf numFmtId="165" fontId="29" fillId="0" borderId="43" xfId="3" applyNumberFormat="1" applyFont="1" applyBorder="1"/>
    <xf numFmtId="170" fontId="30" fillId="0" borderId="65" xfId="4" applyNumberFormat="1" applyFont="1" applyBorder="1"/>
    <xf numFmtId="170" fontId="29" fillId="0" borderId="59" xfId="0" applyNumberFormat="1" applyFont="1" applyBorder="1"/>
    <xf numFmtId="170" fontId="30" fillId="11" borderId="139" xfId="4" applyNumberFormat="1" applyFont="1" applyFill="1" applyBorder="1"/>
    <xf numFmtId="170" fontId="30" fillId="0" borderId="140" xfId="4" applyNumberFormat="1" applyFont="1" applyBorder="1"/>
    <xf numFmtId="170" fontId="29" fillId="0" borderId="64" xfId="4" applyNumberFormat="1" applyFont="1" applyBorder="1"/>
    <xf numFmtId="170" fontId="29" fillId="0" borderId="141" xfId="4" applyNumberFormat="1" applyFont="1" applyBorder="1"/>
    <xf numFmtId="170" fontId="30" fillId="11" borderId="73" xfId="4" applyNumberFormat="1" applyFont="1" applyFill="1" applyBorder="1"/>
    <xf numFmtId="170" fontId="30" fillId="0" borderId="18" xfId="4" applyNumberFormat="1" applyFont="1" applyBorder="1"/>
    <xf numFmtId="170" fontId="29" fillId="0" borderId="118" xfId="4" applyNumberFormat="1" applyFont="1" applyBorder="1"/>
    <xf numFmtId="170" fontId="29" fillId="0" borderId="90" xfId="0" applyNumberFormat="1" applyFont="1" applyBorder="1"/>
    <xf numFmtId="170" fontId="29" fillId="0" borderId="90" xfId="4" applyNumberFormat="1" applyFont="1" applyBorder="1"/>
    <xf numFmtId="170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0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0" fontId="30" fillId="4" borderId="37" xfId="0" applyNumberFormat="1" applyFont="1" applyFill="1" applyBorder="1"/>
    <xf numFmtId="170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0" fontId="30" fillId="4" borderId="43" xfId="0" applyNumberFormat="1" applyFont="1" applyFill="1" applyBorder="1"/>
    <xf numFmtId="170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0" fontId="30" fillId="0" borderId="40" xfId="0" applyNumberFormat="1" applyFont="1" applyBorder="1"/>
    <xf numFmtId="170" fontId="29" fillId="0" borderId="18" xfId="4" applyNumberFormat="1" applyFont="1" applyBorder="1"/>
    <xf numFmtId="170" fontId="29" fillId="0" borderId="136" xfId="4" applyNumberFormat="1" applyFont="1" applyBorder="1"/>
    <xf numFmtId="165" fontId="29" fillId="0" borderId="90" xfId="4" applyNumberFormat="1" applyFont="1" applyBorder="1"/>
    <xf numFmtId="165" fontId="30" fillId="0" borderId="90" xfId="3" applyNumberFormat="1" applyFont="1" applyBorder="1"/>
    <xf numFmtId="170" fontId="29" fillId="0" borderId="18" xfId="3" applyNumberFormat="1" applyFont="1" applyBorder="1"/>
    <xf numFmtId="170" fontId="29" fillId="0" borderId="142" xfId="4" applyNumberFormat="1" applyFont="1" applyBorder="1"/>
    <xf numFmtId="170" fontId="29" fillId="0" borderId="12" xfId="4" applyNumberFormat="1" applyFont="1" applyBorder="1"/>
    <xf numFmtId="170" fontId="30" fillId="0" borderId="143" xfId="4" applyNumberFormat="1" applyFont="1" applyBorder="1"/>
    <xf numFmtId="170" fontId="30" fillId="0" borderId="144" xfId="4" applyNumberFormat="1" applyFont="1" applyBorder="1"/>
    <xf numFmtId="170" fontId="30" fillId="0" borderId="117" xfId="4" applyNumberFormat="1" applyFont="1" applyBorder="1"/>
    <xf numFmtId="170" fontId="30" fillId="0" borderId="53" xfId="4" applyNumberFormat="1" applyFont="1" applyBorder="1"/>
    <xf numFmtId="170" fontId="29" fillId="0" borderId="137" xfId="4" applyNumberFormat="1" applyFont="1" applyBorder="1"/>
    <xf numFmtId="170" fontId="56" fillId="0" borderId="93" xfId="0" applyNumberFormat="1" applyFont="1" applyBorder="1"/>
    <xf numFmtId="165" fontId="56" fillId="0" borderId="23" xfId="3" applyNumberFormat="1" applyFont="1" applyBorder="1"/>
    <xf numFmtId="165" fontId="30" fillId="4" borderId="37" xfId="4" applyNumberFormat="1" applyFont="1" applyFill="1" applyBorder="1"/>
    <xf numFmtId="170" fontId="30" fillId="0" borderId="57" xfId="4" applyNumberFormat="1" applyFont="1" applyBorder="1"/>
    <xf numFmtId="165" fontId="30" fillId="4" borderId="43" xfId="4" applyNumberFormat="1" applyFont="1" applyFill="1" applyBorder="1"/>
    <xf numFmtId="170" fontId="30" fillId="4" borderId="58" xfId="4" applyNumberFormat="1" applyFont="1" applyFill="1" applyBorder="1"/>
    <xf numFmtId="165" fontId="29" fillId="4" borderId="96" xfId="4" applyNumberFormat="1" applyFont="1" applyFill="1" applyBorder="1"/>
    <xf numFmtId="165" fontId="30" fillId="0" borderId="145" xfId="4" applyNumberFormat="1" applyFont="1" applyBorder="1"/>
    <xf numFmtId="165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0" fontId="31" fillId="0" borderId="90" xfId="0" applyNumberFormat="1" applyFont="1" applyBorder="1"/>
    <xf numFmtId="170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0" fontId="30" fillId="16" borderId="49" xfId="0" applyNumberFormat="1" applyFont="1" applyFill="1" applyBorder="1"/>
    <xf numFmtId="170" fontId="30" fillId="16" borderId="49" xfId="4" applyNumberFormat="1" applyFont="1" applyFill="1" applyBorder="1"/>
    <xf numFmtId="170" fontId="30" fillId="0" borderId="58" xfId="4" applyNumberFormat="1" applyFont="1" applyBorder="1"/>
    <xf numFmtId="170" fontId="29" fillId="0" borderId="58" xfId="4" applyNumberFormat="1" applyFont="1" applyBorder="1"/>
    <xf numFmtId="165" fontId="29" fillId="0" borderId="90" xfId="3" applyNumberFormat="1" applyFont="1" applyBorder="1"/>
    <xf numFmtId="170" fontId="30" fillId="0" borderId="18" xfId="3" applyNumberFormat="1" applyFont="1" applyBorder="1"/>
    <xf numFmtId="170" fontId="30" fillId="0" borderId="18" xfId="0" applyNumberFormat="1" applyFont="1" applyBorder="1"/>
    <xf numFmtId="170" fontId="29" fillId="0" borderId="12" xfId="0" applyNumberFormat="1" applyFont="1" applyBorder="1"/>
    <xf numFmtId="170" fontId="29" fillId="0" borderId="54" xfId="0" applyNumberFormat="1" applyFont="1" applyBorder="1"/>
    <xf numFmtId="170" fontId="30" fillId="16" borderId="60" xfId="4" applyNumberFormat="1" applyFont="1" applyFill="1" applyBorder="1"/>
    <xf numFmtId="165" fontId="29" fillId="16" borderId="73" xfId="4" applyNumberFormat="1" applyFont="1" applyFill="1" applyBorder="1"/>
    <xf numFmtId="165" fontId="30" fillId="16" borderId="49" xfId="4" applyNumberFormat="1" applyFont="1" applyFill="1" applyBorder="1"/>
    <xf numFmtId="168" fontId="139" fillId="16" borderId="0" xfId="2" applyFill="1"/>
    <xf numFmtId="0" fontId="51" fillId="0" borderId="17" xfId="0" applyFont="1" applyBorder="1"/>
    <xf numFmtId="170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0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0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0" fontId="30" fillId="0" borderId="28" xfId="0" applyNumberFormat="1" applyFont="1" applyBorder="1" applyAlignment="1">
      <alignment vertical="center"/>
    </xf>
    <xf numFmtId="170" fontId="67" fillId="0" borderId="16" xfId="3" applyNumberFormat="1" applyFont="1" applyBorder="1"/>
    <xf numFmtId="170" fontId="67" fillId="0" borderId="18" xfId="0" applyNumberFormat="1" applyFont="1" applyBorder="1"/>
    <xf numFmtId="170" fontId="30" fillId="16" borderId="49" xfId="4" applyNumberFormat="1" applyFont="1" applyFill="1" applyBorder="1" applyAlignment="1">
      <alignment vertical="center"/>
    </xf>
    <xf numFmtId="170" fontId="30" fillId="16" borderId="60" xfId="0" applyNumberFormat="1" applyFont="1" applyFill="1" applyBorder="1" applyAlignment="1">
      <alignment vertical="center"/>
    </xf>
    <xf numFmtId="165" fontId="30" fillId="16" borderId="73" xfId="0" applyNumberFormat="1" applyFont="1" applyFill="1" applyBorder="1" applyAlignment="1">
      <alignment vertical="center"/>
    </xf>
    <xf numFmtId="165" fontId="30" fillId="16" borderId="35" xfId="3" applyNumberFormat="1" applyFont="1" applyFill="1" applyBorder="1" applyAlignment="1">
      <alignment vertical="center"/>
    </xf>
    <xf numFmtId="168" fontId="139" fillId="16" borderId="0" xfId="2" applyFill="1" applyAlignment="1">
      <alignment vertical="center"/>
    </xf>
    <xf numFmtId="170" fontId="30" fillId="0" borderId="49" xfId="4" applyNumberFormat="1" applyFont="1" applyBorder="1"/>
    <xf numFmtId="170" fontId="30" fillId="0" borderId="60" xfId="0" applyNumberFormat="1" applyFont="1" applyBorder="1"/>
    <xf numFmtId="165" fontId="30" fillId="0" borderId="73" xfId="0" applyNumberFormat="1" applyFont="1" applyBorder="1"/>
    <xf numFmtId="165" fontId="29" fillId="0" borderId="49" xfId="3" applyNumberFormat="1" applyFont="1" applyBorder="1"/>
    <xf numFmtId="170" fontId="29" fillId="0" borderId="28" xfId="4" applyNumberFormat="1" applyFont="1" applyBorder="1" applyAlignment="1">
      <alignment vertical="center"/>
    </xf>
    <xf numFmtId="170" fontId="29" fillId="0" borderId="54" xfId="0" applyNumberFormat="1" applyFont="1" applyBorder="1" applyAlignment="1">
      <alignment vertical="center"/>
    </xf>
    <xf numFmtId="165" fontId="29" fillId="0" borderId="29" xfId="0" applyNumberFormat="1" applyFont="1" applyBorder="1" applyAlignment="1">
      <alignment vertical="center"/>
    </xf>
    <xf numFmtId="165" fontId="29" fillId="0" borderId="28" xfId="3" applyNumberFormat="1" applyFont="1" applyBorder="1" applyAlignment="1">
      <alignment vertical="center"/>
    </xf>
    <xf numFmtId="168" fontId="139" fillId="0" borderId="0" xfId="2" applyAlignment="1">
      <alignment vertical="center"/>
    </xf>
    <xf numFmtId="170" fontId="67" fillId="0" borderId="18" xfId="4" applyNumberFormat="1" applyFont="1" applyBorder="1"/>
    <xf numFmtId="165" fontId="67" fillId="0" borderId="24" xfId="4" applyNumberFormat="1" applyFont="1" applyBorder="1"/>
    <xf numFmtId="170" fontId="29" fillId="0" borderId="53" xfId="0" applyNumberFormat="1" applyFont="1" applyBorder="1"/>
    <xf numFmtId="165" fontId="67" fillId="0" borderId="16" xfId="0" applyNumberFormat="1" applyFont="1" applyBorder="1"/>
    <xf numFmtId="165" fontId="42" fillId="0" borderId="16" xfId="4" applyNumberFormat="1" applyFont="1" applyBorder="1"/>
    <xf numFmtId="170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0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0" fontId="67" fillId="0" borderId="43" xfId="0" applyNumberFormat="1" applyFont="1" applyBorder="1"/>
    <xf numFmtId="170" fontId="42" fillId="0" borderId="18" xfId="4" applyNumberFormat="1" applyFont="1" applyBorder="1"/>
    <xf numFmtId="165" fontId="42" fillId="0" borderId="16" xfId="0" applyNumberFormat="1" applyFont="1" applyBorder="1"/>
    <xf numFmtId="170" fontId="67" fillId="0" borderId="18" xfId="3" applyNumberFormat="1" applyFont="1" applyBorder="1"/>
    <xf numFmtId="168" fontId="139" fillId="0" borderId="44" xfId="2" applyBorder="1"/>
    <xf numFmtId="170" fontId="42" fillId="0" borderId="18" xfId="3" applyNumberFormat="1" applyFont="1" applyBorder="1"/>
    <xf numFmtId="170" fontId="72" fillId="0" borderId="43" xfId="0" applyNumberFormat="1" applyFont="1" applyBorder="1"/>
    <xf numFmtId="170" fontId="72" fillId="0" borderId="16" xfId="3" applyNumberFormat="1" applyFont="1" applyBorder="1"/>
    <xf numFmtId="43" fontId="50" fillId="0" borderId="16" xfId="0" applyNumberFormat="1" applyFont="1" applyBorder="1"/>
    <xf numFmtId="170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0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0" fontId="30" fillId="11" borderId="51" xfId="0" applyNumberFormat="1" applyFont="1" applyFill="1" applyBorder="1"/>
    <xf numFmtId="170" fontId="29" fillId="0" borderId="90" xfId="3" applyNumberFormat="1" applyFont="1" applyBorder="1"/>
    <xf numFmtId="0" fontId="86" fillId="0" borderId="17" xfId="0" applyFont="1" applyBorder="1"/>
    <xf numFmtId="170" fontId="72" fillId="0" borderId="16" xfId="4" applyNumberFormat="1" applyFont="1" applyBorder="1"/>
    <xf numFmtId="170" fontId="72" fillId="0" borderId="18" xfId="0" applyNumberFormat="1" applyFont="1" applyBorder="1"/>
    <xf numFmtId="165" fontId="72" fillId="0" borderId="24" xfId="0" applyNumberFormat="1" applyFont="1" applyBorder="1"/>
    <xf numFmtId="165" fontId="38" fillId="0" borderId="16" xfId="3" applyNumberFormat="1" applyFont="1" applyBorder="1"/>
    <xf numFmtId="170" fontId="29" fillId="0" borderId="54" xfId="4" applyNumberFormat="1" applyFont="1" applyBorder="1"/>
    <xf numFmtId="170" fontId="29" fillId="0" borderId="33" xfId="4" applyNumberFormat="1" applyFont="1" applyBorder="1"/>
    <xf numFmtId="170" fontId="29" fillId="0" borderId="55" xfId="0" applyNumberFormat="1" applyFont="1" applyBorder="1"/>
    <xf numFmtId="170" fontId="30" fillId="32" borderId="49" xfId="4" applyNumberFormat="1" applyFont="1" applyFill="1" applyBorder="1"/>
    <xf numFmtId="170" fontId="30" fillId="32" borderId="60" xfId="0" applyNumberFormat="1" applyFont="1" applyFill="1" applyBorder="1"/>
    <xf numFmtId="165" fontId="30" fillId="32" borderId="73" xfId="0" applyNumberFormat="1" applyFont="1" applyFill="1" applyBorder="1"/>
    <xf numFmtId="165" fontId="29" fillId="32" borderId="49" xfId="0" applyNumberFormat="1" applyFont="1" applyFill="1" applyBorder="1"/>
    <xf numFmtId="168" fontId="139" fillId="0" borderId="17" xfId="2" applyBorder="1"/>
    <xf numFmtId="170" fontId="30" fillId="11" borderId="140" xfId="4" applyNumberFormat="1" applyFont="1" applyFill="1" applyBorder="1"/>
    <xf numFmtId="165" fontId="29" fillId="0" borderId="90" xfId="3" applyNumberFormat="1" applyFont="1" applyBorder="1" applyAlignment="1">
      <alignment vertical="top" wrapText="1"/>
    </xf>
    <xf numFmtId="165" fontId="29" fillId="0" borderId="21" xfId="3" applyNumberFormat="1" applyFont="1" applyBorder="1" applyAlignment="1">
      <alignment vertical="top" wrapText="1"/>
    </xf>
    <xf numFmtId="165" fontId="29" fillId="0" borderId="78" xfId="3" applyNumberFormat="1" applyFont="1" applyBorder="1" applyAlignment="1">
      <alignment vertical="top" wrapText="1"/>
    </xf>
    <xf numFmtId="170" fontId="29" fillId="0" borderId="136" xfId="3" applyNumberFormat="1" applyFont="1" applyBorder="1"/>
    <xf numFmtId="165" fontId="29" fillId="0" borderId="121" xfId="3" applyNumberFormat="1" applyFont="1" applyBorder="1"/>
    <xf numFmtId="170" fontId="56" fillId="0" borderId="16" xfId="0" applyNumberFormat="1" applyFont="1" applyBorder="1"/>
    <xf numFmtId="170" fontId="29" fillId="33" borderId="16" xfId="3" applyNumberFormat="1" applyFont="1" applyFill="1" applyBorder="1"/>
    <xf numFmtId="165" fontId="29" fillId="0" borderId="16" xfId="1" applyFont="1" applyBorder="1"/>
    <xf numFmtId="170" fontId="31" fillId="0" borderId="16" xfId="4" applyNumberFormat="1" applyFont="1" applyBorder="1"/>
    <xf numFmtId="170" fontId="56" fillId="0" borderId="16" xfId="4" applyNumberFormat="1" applyFont="1" applyBorder="1"/>
    <xf numFmtId="170" fontId="29" fillId="0" borderId="93" xfId="3" applyNumberFormat="1" applyFont="1" applyBorder="1"/>
    <xf numFmtId="165" fontId="29" fillId="0" borderId="68" xfId="3" applyNumberFormat="1" applyFont="1" applyBorder="1"/>
    <xf numFmtId="166" fontId="39" fillId="0" borderId="90" xfId="0" applyNumberFormat="1" applyFont="1" applyBorder="1" applyAlignment="1">
      <alignment vertical="top" wrapText="1"/>
    </xf>
    <xf numFmtId="166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0" fontId="29" fillId="0" borderId="20" xfId="0" applyNumberFormat="1" applyFont="1" applyBorder="1"/>
    <xf numFmtId="165" fontId="29" fillId="0" borderId="78" xfId="4" applyNumberFormat="1" applyFont="1" applyBorder="1"/>
    <xf numFmtId="170" fontId="30" fillId="0" borderId="15" xfId="4" applyNumberFormat="1" applyFont="1" applyBorder="1"/>
    <xf numFmtId="165" fontId="30" fillId="0" borderId="13" xfId="0" applyNumberFormat="1" applyFont="1" applyBorder="1"/>
    <xf numFmtId="170" fontId="30" fillId="11" borderId="114" xfId="4" applyNumberFormat="1" applyFont="1" applyFill="1" applyBorder="1"/>
    <xf numFmtId="170" fontId="29" fillId="0" borderId="136" xfId="0" applyNumberFormat="1" applyFont="1" applyBorder="1"/>
    <xf numFmtId="165" fontId="29" fillId="0" borderId="121" xfId="0" applyNumberFormat="1" applyFont="1" applyBorder="1"/>
    <xf numFmtId="174" fontId="29" fillId="0" borderId="93" xfId="0" applyNumberFormat="1" applyFont="1" applyBorder="1" applyAlignment="1">
      <alignment vertical="top" wrapText="1"/>
    </xf>
    <xf numFmtId="170" fontId="31" fillId="0" borderId="28" xfId="0" applyNumberFormat="1" applyFont="1" applyBorder="1"/>
    <xf numFmtId="0" fontId="52" fillId="0" borderId="17" xfId="0" applyFont="1" applyBorder="1"/>
    <xf numFmtId="170" fontId="30" fillId="27" borderId="16" xfId="0" applyNumberFormat="1" applyFont="1" applyFill="1" applyBorder="1"/>
    <xf numFmtId="170" fontId="30" fillId="0" borderId="54" xfId="4" applyNumberFormat="1" applyFont="1" applyBorder="1"/>
    <xf numFmtId="170" fontId="56" fillId="0" borderId="26" xfId="4" applyNumberFormat="1" applyFont="1" applyBorder="1"/>
    <xf numFmtId="170" fontId="29" fillId="27" borderId="26" xfId="0" applyNumberFormat="1" applyFont="1" applyFill="1" applyBorder="1"/>
    <xf numFmtId="165" fontId="39" fillId="0" borderId="90" xfId="0" applyNumberFormat="1" applyFont="1" applyBorder="1" applyAlignment="1">
      <alignment vertical="top" wrapText="1"/>
    </xf>
    <xf numFmtId="170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0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5" fontId="29" fillId="0" borderId="49" xfId="0" applyNumberFormat="1" applyFont="1" applyBorder="1" applyAlignment="1">
      <alignment vertical="center"/>
    </xf>
    <xf numFmtId="165" fontId="30" fillId="0" borderId="146" xfId="0" applyNumberFormat="1" applyFont="1" applyBorder="1" applyAlignment="1">
      <alignment vertical="center"/>
    </xf>
    <xf numFmtId="170" fontId="29" fillId="0" borderId="0" xfId="2" applyNumberFormat="1" applyFont="1"/>
    <xf numFmtId="170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4" fontId="60" fillId="0" borderId="0" xfId="0" applyNumberFormat="1" applyFont="1" applyAlignment="1">
      <alignment vertical="center"/>
    </xf>
    <xf numFmtId="176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4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5" fontId="60" fillId="4" borderId="0" xfId="1" applyFont="1" applyFill="1" applyAlignment="1">
      <alignment vertical="center"/>
    </xf>
    <xf numFmtId="165" fontId="29" fillId="4" borderId="0" xfId="1" applyFont="1" applyFill="1" applyAlignment="1">
      <alignment vertical="center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1" xfId="1" applyFont="1" applyFill="1" applyBorder="1" applyAlignment="1">
      <alignment horizontal="center" vertical="center"/>
    </xf>
    <xf numFmtId="165" fontId="30" fillId="27" borderId="6" xfId="1" applyFont="1" applyFill="1" applyBorder="1" applyAlignment="1">
      <alignment horizontal="center" vertical="center"/>
    </xf>
    <xf numFmtId="165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5" fontId="29" fillId="0" borderId="28" xfId="1" applyFont="1" applyBorder="1" applyAlignment="1">
      <alignment vertical="center"/>
    </xf>
    <xf numFmtId="165" fontId="29" fillId="0" borderId="147" xfId="1" applyFont="1" applyBorder="1" applyAlignment="1">
      <alignment vertical="center"/>
    </xf>
    <xf numFmtId="165" fontId="29" fillId="0" borderId="16" xfId="1" applyFont="1" applyBorder="1" applyAlignment="1">
      <alignment vertical="center"/>
    </xf>
    <xf numFmtId="165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6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6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5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0" fontId="30" fillId="0" borderId="16" xfId="0" applyNumberFormat="1" applyFont="1" applyBorder="1" applyAlignment="1">
      <alignment vertical="center"/>
    </xf>
    <xf numFmtId="170" fontId="30" fillId="38" borderId="148" xfId="0" applyNumberFormat="1" applyFont="1" applyFill="1" applyBorder="1" applyAlignment="1">
      <alignment vertical="center"/>
    </xf>
    <xf numFmtId="170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5" fontId="29" fillId="0" borderId="21" xfId="1" applyFont="1" applyBorder="1" applyAlignment="1">
      <alignment vertical="center"/>
    </xf>
    <xf numFmtId="165" fontId="30" fillId="0" borderId="26" xfId="1" applyFont="1" applyBorder="1" applyAlignment="1">
      <alignment vertical="center"/>
    </xf>
    <xf numFmtId="165" fontId="139" fillId="0" borderId="149" xfId="1" applyBorder="1" applyAlignment="1">
      <alignment horizontal="left" vertical="center"/>
    </xf>
    <xf numFmtId="165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5" fontId="29" fillId="0" borderId="64" xfId="1" applyFont="1" applyBorder="1" applyAlignment="1">
      <alignment vertical="center"/>
    </xf>
    <xf numFmtId="165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5" fontId="29" fillId="0" borderId="16" xfId="3" applyNumberFormat="1" applyFont="1" applyBorder="1" applyAlignment="1">
      <alignment vertical="center"/>
    </xf>
    <xf numFmtId="165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5" fontId="87" fillId="0" borderId="16" xfId="1" applyFont="1" applyBorder="1" applyAlignment="1">
      <alignment vertical="center"/>
    </xf>
    <xf numFmtId="176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6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5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8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5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0" fontId="50" fillId="4" borderId="161" xfId="2" applyNumberFormat="1" applyFont="1" applyFill="1" applyBorder="1" applyAlignment="1">
      <alignment vertical="center"/>
    </xf>
    <xf numFmtId="170" fontId="109" fillId="4" borderId="64" xfId="2" applyNumberFormat="1" applyFont="1" applyFill="1" applyBorder="1" applyAlignment="1">
      <alignment vertical="center"/>
    </xf>
    <xf numFmtId="170" fontId="42" fillId="35" borderId="64" xfId="2" applyNumberFormat="1" applyFont="1" applyFill="1" applyBorder="1" applyAlignment="1">
      <alignment vertical="center"/>
    </xf>
    <xf numFmtId="170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5" fontId="47" fillId="0" borderId="52" xfId="1" applyFont="1" applyBorder="1" applyAlignment="1">
      <alignment vertical="center"/>
    </xf>
    <xf numFmtId="165" fontId="30" fillId="0" borderId="5" xfId="1" applyFont="1" applyBorder="1" applyAlignment="1">
      <alignment vertical="center"/>
    </xf>
    <xf numFmtId="165" fontId="47" fillId="0" borderId="0" xfId="1" applyFont="1" applyAlignment="1">
      <alignment vertical="center"/>
    </xf>
    <xf numFmtId="165" fontId="110" fillId="0" borderId="0" xfId="1" applyFont="1" applyAlignment="1">
      <alignment vertical="center"/>
    </xf>
    <xf numFmtId="165" fontId="60" fillId="0" borderId="0" xfId="1" applyFont="1" applyAlignment="1">
      <alignment vertical="center"/>
    </xf>
    <xf numFmtId="165" fontId="87" fillId="0" borderId="0" xfId="0" applyNumberFormat="1" applyFont="1" applyAlignment="1">
      <alignment horizontal="center" vertical="center"/>
    </xf>
    <xf numFmtId="168" fontId="29" fillId="0" borderId="0" xfId="2" applyFont="1" applyAlignment="1">
      <alignment vertical="center"/>
    </xf>
    <xf numFmtId="170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5" fontId="6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0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5" fontId="111" fillId="11" borderId="35" xfId="0" applyNumberFormat="1" applyFont="1" applyFill="1" applyBorder="1" applyAlignment="1">
      <alignment vertical="center"/>
    </xf>
    <xf numFmtId="165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5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5" fontId="29" fillId="17" borderId="138" xfId="0" applyNumberFormat="1" applyFont="1" applyFill="1" applyBorder="1" applyAlignment="1">
      <alignment vertical="center"/>
    </xf>
    <xf numFmtId="165" fontId="29" fillId="0" borderId="138" xfId="0" applyNumberFormat="1" applyFont="1" applyBorder="1" applyAlignment="1">
      <alignment vertical="center"/>
    </xf>
    <xf numFmtId="165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5" fontId="29" fillId="17" borderId="109" xfId="0" applyNumberFormat="1" applyFont="1" applyFill="1" applyBorder="1" applyAlignment="1">
      <alignment vertical="center"/>
    </xf>
    <xf numFmtId="165" fontId="29" fillId="0" borderId="109" xfId="0" applyNumberFormat="1" applyFont="1" applyBorder="1" applyAlignment="1">
      <alignment vertical="center"/>
    </xf>
    <xf numFmtId="165" fontId="32" fillId="0" borderId="109" xfId="0" applyNumberFormat="1" applyFont="1" applyBorder="1" applyAlignment="1">
      <alignment vertical="center"/>
    </xf>
    <xf numFmtId="165" fontId="29" fillId="4" borderId="156" xfId="1" applyFont="1" applyFill="1" applyBorder="1" applyAlignment="1">
      <alignment vertical="center"/>
    </xf>
    <xf numFmtId="165" fontId="29" fillId="4" borderId="44" xfId="1" applyFont="1" applyFill="1" applyBorder="1" applyAlignment="1">
      <alignment vertical="center"/>
    </xf>
    <xf numFmtId="165" fontId="32" fillId="4" borderId="42" xfId="1" applyFont="1" applyFill="1" applyBorder="1" applyAlignment="1">
      <alignment vertical="center"/>
    </xf>
    <xf numFmtId="165" fontId="32" fillId="0" borderId="64" xfId="0" applyNumberFormat="1" applyFont="1" applyBorder="1" applyAlignment="1">
      <alignment vertical="center"/>
    </xf>
    <xf numFmtId="165" fontId="29" fillId="0" borderId="18" xfId="1" applyFont="1" applyBorder="1" applyAlignment="1">
      <alignment vertical="center"/>
    </xf>
    <xf numFmtId="165" fontId="29" fillId="0" borderId="53" xfId="1" applyFont="1" applyBorder="1" applyAlignment="1">
      <alignment vertical="center"/>
    </xf>
    <xf numFmtId="165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5" fontId="29" fillId="0" borderId="42" xfId="0" applyNumberFormat="1" applyFont="1" applyBorder="1" applyAlignment="1">
      <alignment vertical="center"/>
    </xf>
    <xf numFmtId="165" fontId="29" fillId="4" borderId="64" xfId="1" applyFont="1" applyFill="1" applyBorder="1" applyAlignment="1">
      <alignment vertical="center"/>
    </xf>
    <xf numFmtId="165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5" fontId="30" fillId="16" borderId="42" xfId="1" applyFont="1" applyFill="1" applyBorder="1" applyAlignment="1">
      <alignment vertical="center"/>
    </xf>
    <xf numFmtId="165" fontId="51" fillId="4" borderId="42" xfId="1" applyFont="1" applyFill="1" applyBorder="1" applyAlignment="1">
      <alignment vertical="center"/>
    </xf>
    <xf numFmtId="165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5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4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4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5" fontId="42" fillId="4" borderId="156" xfId="1" applyFont="1" applyFill="1" applyBorder="1" applyAlignment="1">
      <alignment vertical="center"/>
    </xf>
    <xf numFmtId="165" fontId="42" fillId="4" borderId="44" xfId="1" applyFont="1" applyFill="1" applyBorder="1" applyAlignment="1">
      <alignment vertical="center"/>
    </xf>
    <xf numFmtId="165" fontId="30" fillId="4" borderId="42" xfId="1" applyFont="1" applyFill="1" applyBorder="1" applyAlignment="1">
      <alignment vertical="center"/>
    </xf>
    <xf numFmtId="165" fontId="30" fillId="16" borderId="156" xfId="1" applyFont="1" applyFill="1" applyBorder="1" applyAlignment="1">
      <alignment vertical="center"/>
    </xf>
    <xf numFmtId="165" fontId="30" fillId="16" borderId="44" xfId="1" applyFont="1" applyFill="1" applyBorder="1" applyAlignment="1">
      <alignment vertical="center"/>
    </xf>
    <xf numFmtId="165" fontId="29" fillId="16" borderId="42" xfId="1" applyFont="1" applyFill="1" applyBorder="1" applyAlignment="1">
      <alignment vertical="center"/>
    </xf>
    <xf numFmtId="165" fontId="32" fillId="16" borderId="42" xfId="1" applyFont="1" applyFill="1" applyBorder="1" applyAlignment="1">
      <alignment vertical="center"/>
    </xf>
    <xf numFmtId="165" fontId="139" fillId="4" borderId="157" xfId="1" applyFill="1" applyBorder="1" applyAlignment="1">
      <alignment vertical="center"/>
    </xf>
    <xf numFmtId="165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5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5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5" fontId="52" fillId="0" borderId="64" xfId="0" applyNumberFormat="1" applyFont="1" applyBorder="1" applyAlignment="1">
      <alignment vertical="center"/>
    </xf>
    <xf numFmtId="165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5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5" fontId="112" fillId="3" borderId="139" xfId="0" applyNumberFormat="1" applyFont="1" applyFill="1" applyBorder="1" applyAlignment="1">
      <alignment vertical="center"/>
    </xf>
    <xf numFmtId="165" fontId="29" fillId="24" borderId="64" xfId="0" applyNumberFormat="1" applyFont="1" applyFill="1" applyBorder="1" applyAlignment="1">
      <alignment vertical="center"/>
    </xf>
    <xf numFmtId="165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5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5" fontId="29" fillId="16" borderId="64" xfId="1" applyFont="1" applyFill="1" applyBorder="1" applyAlignment="1">
      <alignment vertical="center"/>
    </xf>
    <xf numFmtId="176" fontId="139" fillId="16" borderId="0" xfId="1" applyNumberFormat="1" applyFill="1" applyAlignment="1">
      <alignment vertical="center"/>
    </xf>
    <xf numFmtId="165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0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0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5" fontId="139" fillId="0" borderId="0" xfId="1" applyAlignment="1">
      <alignment vertical="center"/>
    </xf>
    <xf numFmtId="170" fontId="89" fillId="4" borderId="0" xfId="0" applyNumberFormat="1" applyFont="1" applyFill="1" applyAlignment="1">
      <alignment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0" fontId="122" fillId="4" borderId="5" xfId="0" applyNumberFormat="1" applyFont="1" applyFill="1" applyBorder="1" applyAlignment="1">
      <alignment vertical="center"/>
    </xf>
    <xf numFmtId="170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0" fontId="30" fillId="43" borderId="5" xfId="0" applyNumberFormat="1" applyFont="1" applyFill="1" applyBorder="1" applyAlignment="1">
      <alignment vertical="center"/>
    </xf>
    <xf numFmtId="170" fontId="30" fillId="44" borderId="193" xfId="0" applyNumberFormat="1" applyFont="1" applyFill="1" applyBorder="1" applyAlignment="1">
      <alignment vertical="center"/>
    </xf>
    <xf numFmtId="170" fontId="30" fillId="43" borderId="194" xfId="0" applyNumberFormat="1" applyFont="1" applyFill="1" applyBorder="1" applyAlignment="1">
      <alignment vertical="center"/>
    </xf>
    <xf numFmtId="170" fontId="29" fillId="0" borderId="28" xfId="0" applyNumberFormat="1" applyFont="1" applyBorder="1" applyAlignment="1">
      <alignment vertical="center"/>
    </xf>
    <xf numFmtId="170" fontId="30" fillId="0" borderId="147" xfId="0" applyNumberFormat="1" applyFont="1" applyBorder="1" applyAlignment="1">
      <alignment vertical="center"/>
    </xf>
    <xf numFmtId="170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0" fontId="30" fillId="25" borderId="49" xfId="0" applyNumberFormat="1" applyFont="1" applyFill="1" applyBorder="1" applyAlignment="1">
      <alignment vertical="center"/>
    </xf>
    <xf numFmtId="170" fontId="30" fillId="45" borderId="196" xfId="0" applyNumberFormat="1" applyFont="1" applyFill="1" applyBorder="1" applyAlignment="1">
      <alignment vertical="center"/>
    </xf>
    <xf numFmtId="170" fontId="30" fillId="25" borderId="197" xfId="0" applyNumberFormat="1" applyFont="1" applyFill="1" applyBorder="1" applyAlignment="1">
      <alignment vertical="center"/>
    </xf>
    <xf numFmtId="165" fontId="139" fillId="25" borderId="0" xfId="1" applyFill="1" applyAlignment="1">
      <alignment vertical="center"/>
    </xf>
    <xf numFmtId="170" fontId="30" fillId="0" borderId="90" xfId="0" applyNumberFormat="1" applyFont="1" applyBorder="1" applyAlignment="1">
      <alignment vertical="center"/>
    </xf>
    <xf numFmtId="170" fontId="30" fillId="0" borderId="198" xfId="0" applyNumberFormat="1" applyFont="1" applyBorder="1" applyAlignment="1">
      <alignment vertical="center"/>
    </xf>
    <xf numFmtId="170" fontId="30" fillId="0" borderId="199" xfId="0" applyNumberFormat="1" applyFont="1" applyBorder="1" applyAlignment="1">
      <alignment vertical="center"/>
    </xf>
    <xf numFmtId="170" fontId="67" fillId="0" borderId="28" xfId="0" applyNumberFormat="1" applyFont="1" applyBorder="1" applyAlignment="1">
      <alignment vertical="center"/>
    </xf>
    <xf numFmtId="170" fontId="67" fillId="35" borderId="148" xfId="0" applyNumberFormat="1" applyFont="1" applyFill="1" applyBorder="1" applyAlignment="1">
      <alignment vertical="center"/>
    </xf>
    <xf numFmtId="170" fontId="67" fillId="4" borderId="16" xfId="0" applyNumberFormat="1" applyFont="1" applyFill="1" applyBorder="1" applyAlignment="1">
      <alignment vertical="center"/>
    </xf>
    <xf numFmtId="170" fontId="30" fillId="0" borderId="200" xfId="0" applyNumberFormat="1" applyFont="1" applyBorder="1" applyAlignment="1">
      <alignment vertical="center"/>
    </xf>
    <xf numFmtId="165" fontId="123" fillId="0" borderId="0" xfId="1" applyFont="1" applyAlignment="1">
      <alignment vertical="center"/>
    </xf>
    <xf numFmtId="170" fontId="30" fillId="35" borderId="148" xfId="0" applyNumberFormat="1" applyFont="1" applyFill="1" applyBorder="1" applyAlignment="1">
      <alignment vertical="center"/>
    </xf>
    <xf numFmtId="170" fontId="76" fillId="40" borderId="43" xfId="0" applyNumberFormat="1" applyFont="1" applyFill="1" applyBorder="1" applyAlignment="1">
      <alignment vertical="center"/>
    </xf>
    <xf numFmtId="170" fontId="30" fillId="4" borderId="16" xfId="0" applyNumberFormat="1" applyFont="1" applyFill="1" applyBorder="1" applyAlignment="1">
      <alignment vertical="center"/>
    </xf>
    <xf numFmtId="170" fontId="30" fillId="0" borderId="201" xfId="0" applyNumberFormat="1" applyFont="1" applyBorder="1" applyAlignment="1">
      <alignment vertical="center"/>
    </xf>
    <xf numFmtId="165" fontId="124" fillId="0" borderId="0" xfId="1" applyFont="1" applyAlignment="1">
      <alignment vertical="center"/>
    </xf>
    <xf numFmtId="170" fontId="29" fillId="0" borderId="16" xfId="0" applyNumberFormat="1" applyFont="1" applyBorder="1" applyAlignment="1">
      <alignment vertical="center"/>
    </xf>
    <xf numFmtId="170" fontId="42" fillId="0" borderId="16" xfId="0" applyNumberFormat="1" applyFont="1" applyBorder="1" applyAlignment="1">
      <alignment vertical="center"/>
    </xf>
    <xf numFmtId="170" fontId="29" fillId="0" borderId="10" xfId="0" applyNumberFormat="1" applyFont="1" applyBorder="1" applyAlignment="1">
      <alignment vertical="center"/>
    </xf>
    <xf numFmtId="170" fontId="30" fillId="0" borderId="158" xfId="0" applyNumberFormat="1" applyFont="1" applyBorder="1" applyAlignment="1">
      <alignment vertical="center"/>
    </xf>
    <xf numFmtId="170" fontId="30" fillId="0" borderId="10" xfId="0" applyNumberFormat="1" applyFont="1" applyBorder="1" applyAlignment="1">
      <alignment vertical="center"/>
    </xf>
    <xf numFmtId="170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0" fontId="30" fillId="16" borderId="78" xfId="0" applyNumberFormat="1" applyFont="1" applyFill="1" applyBorder="1" applyAlignment="1">
      <alignment vertical="center"/>
    </xf>
    <xf numFmtId="170" fontId="30" fillId="38" borderId="203" xfId="0" applyNumberFormat="1" applyFont="1" applyFill="1" applyBorder="1" applyAlignment="1">
      <alignment vertical="center"/>
    </xf>
    <xf numFmtId="170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0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0" fontId="29" fillId="0" borderId="13" xfId="0" applyNumberFormat="1" applyFont="1" applyBorder="1" applyAlignment="1">
      <alignment vertical="center"/>
    </xf>
    <xf numFmtId="170" fontId="30" fillId="0" borderId="205" xfId="0" applyNumberFormat="1" applyFont="1" applyBorder="1" applyAlignment="1">
      <alignment vertical="center"/>
    </xf>
    <xf numFmtId="170" fontId="30" fillId="0" borderId="13" xfId="0" applyNumberFormat="1" applyFont="1" applyBorder="1" applyAlignment="1">
      <alignment vertical="center"/>
    </xf>
    <xf numFmtId="170" fontId="30" fillId="35" borderId="164" xfId="0" applyNumberFormat="1" applyFont="1" applyFill="1" applyBorder="1" applyAlignment="1">
      <alignment vertical="center"/>
    </xf>
    <xf numFmtId="170" fontId="50" fillId="4" borderId="43" xfId="0" applyNumberFormat="1" applyFont="1" applyFill="1" applyBorder="1" applyAlignment="1">
      <alignment vertical="center"/>
    </xf>
    <xf numFmtId="170" fontId="29" fillId="0" borderId="23" xfId="0" applyNumberFormat="1" applyFont="1" applyBorder="1" applyAlignment="1">
      <alignment vertical="center"/>
    </xf>
    <xf numFmtId="170" fontId="30" fillId="0" borderId="206" xfId="0" applyNumberFormat="1" applyFont="1" applyBorder="1" applyAlignment="1">
      <alignment vertical="center"/>
    </xf>
    <xf numFmtId="170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0" fontId="30" fillId="25" borderId="51" xfId="0" applyNumberFormat="1" applyFont="1" applyFill="1" applyBorder="1" applyAlignment="1">
      <alignment vertical="center"/>
    </xf>
    <xf numFmtId="170" fontId="30" fillId="0" borderId="37" xfId="0" applyNumberFormat="1" applyFont="1" applyBorder="1" applyAlignment="1">
      <alignment vertical="center"/>
    </xf>
    <xf numFmtId="170" fontId="29" fillId="0" borderId="43" xfId="0" applyNumberFormat="1" applyFont="1" applyBorder="1" applyAlignment="1">
      <alignment vertical="center"/>
    </xf>
    <xf numFmtId="170" fontId="30" fillId="4" borderId="43" xfId="0" applyNumberFormat="1" applyFont="1" applyFill="1" applyBorder="1" applyAlignment="1">
      <alignment vertical="center"/>
    </xf>
    <xf numFmtId="170" fontId="30" fillId="0" borderId="43" xfId="0" applyNumberFormat="1" applyFont="1" applyBorder="1" applyAlignment="1">
      <alignment vertical="center"/>
    </xf>
    <xf numFmtId="170" fontId="29" fillId="0" borderId="46" xfId="0" applyNumberFormat="1" applyFont="1" applyBorder="1" applyAlignment="1">
      <alignment vertical="center"/>
    </xf>
    <xf numFmtId="170" fontId="30" fillId="0" borderId="208" xfId="0" applyNumberFormat="1" applyFont="1" applyBorder="1" applyAlignment="1">
      <alignment vertical="center"/>
    </xf>
    <xf numFmtId="170" fontId="30" fillId="0" borderId="46" xfId="0" applyNumberFormat="1" applyFont="1" applyBorder="1" applyAlignment="1">
      <alignment vertical="center"/>
    </xf>
    <xf numFmtId="170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0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0" fontId="29" fillId="0" borderId="37" xfId="0" applyNumberFormat="1" applyFont="1" applyBorder="1" applyAlignment="1">
      <alignment vertical="center"/>
    </xf>
    <xf numFmtId="170" fontId="30" fillId="0" borderId="40" xfId="0" applyNumberFormat="1" applyFont="1" applyBorder="1" applyAlignment="1">
      <alignment vertical="center"/>
    </xf>
    <xf numFmtId="170" fontId="29" fillId="4" borderId="16" xfId="0" applyNumberFormat="1" applyFont="1" applyFill="1" applyBorder="1" applyAlignment="1">
      <alignment vertical="center"/>
    </xf>
    <xf numFmtId="170" fontId="29" fillId="0" borderId="78" xfId="0" applyNumberFormat="1" applyFont="1" applyBorder="1" applyAlignment="1">
      <alignment vertical="center"/>
    </xf>
    <xf numFmtId="170" fontId="30" fillId="0" borderId="203" xfId="0" applyNumberFormat="1" applyFont="1" applyBorder="1" applyAlignment="1">
      <alignment vertical="center"/>
    </xf>
    <xf numFmtId="170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0" fontId="30" fillId="4" borderId="37" xfId="0" applyNumberFormat="1" applyFont="1" applyFill="1" applyBorder="1" applyAlignment="1">
      <alignment vertical="center"/>
    </xf>
    <xf numFmtId="170" fontId="29" fillId="4" borderId="43" xfId="0" applyNumberFormat="1" applyFont="1" applyFill="1" applyBorder="1" applyAlignment="1">
      <alignment vertical="center"/>
    </xf>
    <xf numFmtId="170" fontId="30" fillId="35" borderId="212" xfId="0" applyNumberFormat="1" applyFont="1" applyFill="1" applyBorder="1" applyAlignment="1">
      <alignment vertical="center"/>
    </xf>
    <xf numFmtId="170" fontId="30" fillId="4" borderId="213" xfId="0" applyNumberFormat="1" applyFont="1" applyFill="1" applyBorder="1" applyAlignment="1">
      <alignment vertical="center"/>
    </xf>
    <xf numFmtId="165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0" fontId="29" fillId="0" borderId="107" xfId="0" applyNumberFormat="1" applyFont="1" applyBorder="1" applyAlignment="1">
      <alignment vertical="center"/>
    </xf>
    <xf numFmtId="170" fontId="29" fillId="0" borderId="214" xfId="0" applyNumberFormat="1" applyFont="1" applyBorder="1" applyAlignment="1">
      <alignment vertical="center"/>
    </xf>
    <xf numFmtId="170" fontId="30" fillId="0" borderId="215" xfId="0" applyNumberFormat="1" applyFont="1" applyBorder="1" applyAlignment="1">
      <alignment vertical="center"/>
    </xf>
    <xf numFmtId="170" fontId="29" fillId="0" borderId="212" xfId="0" applyNumberFormat="1" applyFont="1" applyBorder="1" applyAlignment="1">
      <alignment vertical="center"/>
    </xf>
    <xf numFmtId="170" fontId="30" fillId="0" borderId="213" xfId="0" applyNumberFormat="1" applyFont="1" applyBorder="1" applyAlignment="1">
      <alignment vertical="center"/>
    </xf>
    <xf numFmtId="170" fontId="30" fillId="0" borderId="164" xfId="0" applyNumberFormat="1" applyFont="1" applyBorder="1" applyAlignment="1">
      <alignment vertical="center"/>
    </xf>
    <xf numFmtId="165" fontId="117" fillId="0" borderId="0" xfId="1" applyFont="1" applyAlignment="1">
      <alignment horizontal="center" vertical="center"/>
    </xf>
    <xf numFmtId="170" fontId="29" fillId="35" borderId="148" xfId="0" applyNumberFormat="1" applyFont="1" applyFill="1" applyBorder="1" applyAlignment="1">
      <alignment vertical="center"/>
    </xf>
    <xf numFmtId="165" fontId="125" fillId="42" borderId="0" xfId="1" applyFont="1" applyFill="1" applyAlignment="1">
      <alignment vertical="center"/>
    </xf>
    <xf numFmtId="170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0" fontId="30" fillId="0" borderId="216" xfId="0" applyNumberFormat="1" applyFont="1" applyBorder="1" applyAlignment="1">
      <alignment vertical="center"/>
    </xf>
    <xf numFmtId="170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0" fontId="67" fillId="0" borderId="40" xfId="0" applyNumberFormat="1" applyFont="1" applyBorder="1" applyAlignment="1">
      <alignment vertical="center"/>
    </xf>
    <xf numFmtId="170" fontId="30" fillId="0" borderId="148" xfId="0" applyNumberFormat="1" applyFont="1" applyBorder="1" applyAlignment="1">
      <alignment vertical="center"/>
    </xf>
    <xf numFmtId="170" fontId="109" fillId="4" borderId="43" xfId="0" applyNumberFormat="1" applyFont="1" applyFill="1" applyBorder="1" applyAlignment="1">
      <alignment vertical="center"/>
    </xf>
    <xf numFmtId="170" fontId="76" fillId="5" borderId="43" xfId="0" applyNumberFormat="1" applyFont="1" applyFill="1" applyBorder="1" applyAlignment="1">
      <alignment vertical="center"/>
    </xf>
    <xf numFmtId="170" fontId="30" fillId="5" borderId="16" xfId="0" applyNumberFormat="1" applyFont="1" applyFill="1" applyBorder="1" applyAlignment="1">
      <alignment vertical="center"/>
    </xf>
    <xf numFmtId="170" fontId="30" fillId="5" borderId="201" xfId="0" applyNumberFormat="1" applyFont="1" applyFill="1" applyBorder="1" applyAlignment="1">
      <alignment vertical="center"/>
    </xf>
    <xf numFmtId="170" fontId="30" fillId="0" borderId="26" xfId="0" applyNumberFormat="1" applyFont="1" applyBorder="1" applyAlignment="1">
      <alignment vertical="center"/>
    </xf>
    <xf numFmtId="170" fontId="67" fillId="0" borderId="26" xfId="0" applyNumberFormat="1" applyFont="1" applyBorder="1" applyAlignment="1">
      <alignment vertical="center"/>
    </xf>
    <xf numFmtId="170" fontId="67" fillId="0" borderId="200" xfId="0" applyNumberFormat="1" applyFont="1" applyBorder="1" applyAlignment="1">
      <alignment vertical="center"/>
    </xf>
    <xf numFmtId="170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0" fontId="30" fillId="4" borderId="64" xfId="0" applyNumberFormat="1" applyFont="1" applyFill="1" applyBorder="1" applyAlignment="1">
      <alignment vertical="center"/>
    </xf>
    <xf numFmtId="170" fontId="30" fillId="35" borderId="217" xfId="0" applyNumberFormat="1" applyFont="1" applyFill="1" applyBorder="1" applyAlignment="1">
      <alignment vertical="center"/>
    </xf>
    <xf numFmtId="170" fontId="30" fillId="4" borderId="58" xfId="0" applyNumberFormat="1" applyFont="1" applyFill="1" applyBorder="1" applyAlignment="1">
      <alignment vertical="center"/>
    </xf>
    <xf numFmtId="170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0" fontId="0" fillId="0" borderId="117" xfId="0" applyNumberFormat="1" applyBorder="1" applyAlignment="1">
      <alignment vertical="center"/>
    </xf>
    <xf numFmtId="170" fontId="29" fillId="0" borderId="219" xfId="0" applyNumberFormat="1" applyFont="1" applyBorder="1" applyAlignment="1">
      <alignment vertical="center"/>
    </xf>
    <xf numFmtId="170" fontId="29" fillId="0" borderId="117" xfId="0" applyNumberFormat="1" applyFont="1" applyBorder="1" applyAlignment="1">
      <alignment vertical="center"/>
    </xf>
    <xf numFmtId="170" fontId="109" fillId="16" borderId="43" xfId="0" applyNumberFormat="1" applyFont="1" applyFill="1" applyBorder="1" applyAlignment="1">
      <alignment vertical="center"/>
    </xf>
    <xf numFmtId="170" fontId="76" fillId="43" borderId="43" xfId="0" applyNumberFormat="1" applyFont="1" applyFill="1" applyBorder="1" applyAlignment="1">
      <alignment vertical="center"/>
    </xf>
    <xf numFmtId="170" fontId="29" fillId="0" borderId="21" xfId="0" applyNumberFormat="1" applyFont="1" applyBorder="1" applyAlignment="1">
      <alignment vertical="center"/>
    </xf>
    <xf numFmtId="170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0" fontId="76" fillId="4" borderId="16" xfId="0" applyNumberFormat="1" applyFont="1" applyFill="1" applyBorder="1" applyAlignment="1">
      <alignment vertical="center"/>
    </xf>
    <xf numFmtId="170" fontId="50" fillId="4" borderId="16" xfId="0" applyNumberFormat="1" applyFont="1" applyFill="1" applyBorder="1" applyAlignment="1">
      <alignment vertical="center"/>
    </xf>
    <xf numFmtId="170" fontId="56" fillId="0" borderId="23" xfId="0" applyNumberFormat="1" applyFont="1" applyBorder="1" applyAlignment="1">
      <alignment vertical="center"/>
    </xf>
    <xf numFmtId="170" fontId="31" fillId="0" borderId="206" xfId="0" applyNumberFormat="1" applyFont="1" applyBorder="1" applyAlignment="1">
      <alignment vertical="center"/>
    </xf>
    <xf numFmtId="170" fontId="31" fillId="0" borderId="23" xfId="0" applyNumberFormat="1" applyFont="1" applyBorder="1" applyAlignment="1">
      <alignment vertical="center"/>
    </xf>
    <xf numFmtId="170" fontId="31" fillId="0" borderId="207" xfId="0" applyNumberFormat="1" applyFont="1" applyBorder="1" applyAlignment="1">
      <alignment vertical="center"/>
    </xf>
    <xf numFmtId="170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0" fontId="30" fillId="4" borderId="40" xfId="0" applyNumberFormat="1" applyFont="1" applyFill="1" applyBorder="1" applyAlignment="1">
      <alignment vertical="center"/>
    </xf>
    <xf numFmtId="170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0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0" fontId="30" fillId="11" borderId="49" xfId="0" applyNumberFormat="1" applyFont="1" applyFill="1" applyBorder="1" applyAlignment="1">
      <alignment vertical="center"/>
    </xf>
    <xf numFmtId="170" fontId="30" fillId="41" borderId="196" xfId="0" applyNumberFormat="1" applyFont="1" applyFill="1" applyBorder="1" applyAlignment="1">
      <alignment vertical="center"/>
    </xf>
    <xf numFmtId="170" fontId="30" fillId="11" borderId="197" xfId="0" applyNumberFormat="1" applyFont="1" applyFill="1" applyBorder="1" applyAlignment="1">
      <alignment vertical="center"/>
    </xf>
    <xf numFmtId="170" fontId="76" fillId="0" borderId="28" xfId="0" applyNumberFormat="1" applyFont="1" applyBorder="1" applyAlignment="1">
      <alignment vertical="center"/>
    </xf>
    <xf numFmtId="170" fontId="50" fillId="0" borderId="28" xfId="0" applyNumberFormat="1" applyFont="1" applyBorder="1" applyAlignment="1">
      <alignment vertical="center"/>
    </xf>
    <xf numFmtId="170" fontId="50" fillId="0" borderId="195" xfId="0" applyNumberFormat="1" applyFont="1" applyBorder="1" applyAlignment="1">
      <alignment vertical="center"/>
    </xf>
    <xf numFmtId="170" fontId="50" fillId="25" borderId="49" xfId="0" applyNumberFormat="1" applyFont="1" applyFill="1" applyBorder="1" applyAlignment="1">
      <alignment vertical="center"/>
    </xf>
    <xf numFmtId="170" fontId="50" fillId="0" borderId="16" xfId="0" applyNumberFormat="1" applyFont="1" applyBorder="1" applyAlignment="1">
      <alignment vertical="center"/>
    </xf>
    <xf numFmtId="170" fontId="30" fillId="0" borderId="221" xfId="0" applyNumberFormat="1" applyFont="1" applyBorder="1" applyAlignment="1">
      <alignment vertical="center"/>
    </xf>
    <xf numFmtId="170" fontId="76" fillId="4" borderId="28" xfId="0" applyNumberFormat="1" applyFont="1" applyFill="1" applyBorder="1" applyAlignment="1">
      <alignment vertical="center"/>
    </xf>
    <xf numFmtId="170" fontId="76" fillId="0" borderId="23" xfId="0" applyNumberFormat="1" applyFont="1" applyBorder="1" applyAlignment="1">
      <alignment vertical="center"/>
    </xf>
    <xf numFmtId="170" fontId="50" fillId="0" borderId="23" xfId="0" applyNumberFormat="1" applyFont="1" applyBorder="1" applyAlignment="1">
      <alignment vertical="center"/>
    </xf>
    <xf numFmtId="170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0" fontId="76" fillId="0" borderId="78" xfId="0" applyNumberFormat="1" applyFont="1" applyBorder="1" applyAlignment="1">
      <alignment vertical="center"/>
    </xf>
    <xf numFmtId="170" fontId="50" fillId="0" borderId="78" xfId="0" applyNumberFormat="1" applyFont="1" applyBorder="1" applyAlignment="1">
      <alignment vertical="center"/>
    </xf>
    <xf numFmtId="170" fontId="50" fillId="0" borderId="204" xfId="0" applyNumberFormat="1" applyFont="1" applyBorder="1" applyAlignment="1">
      <alignment vertical="center"/>
    </xf>
    <xf numFmtId="170" fontId="30" fillId="35" borderId="147" xfId="0" applyNumberFormat="1" applyFont="1" applyFill="1" applyBorder="1" applyAlignment="1">
      <alignment vertical="center"/>
    </xf>
    <xf numFmtId="170" fontId="50" fillId="4" borderId="28" xfId="0" applyNumberFormat="1" applyFont="1" applyFill="1" applyBorder="1" applyAlignment="1">
      <alignment vertical="center"/>
    </xf>
    <xf numFmtId="170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0" fontId="76" fillId="25" borderId="35" xfId="2" applyNumberFormat="1" applyFont="1" applyFill="1" applyBorder="1" applyAlignment="1">
      <alignment vertical="center"/>
    </xf>
    <xf numFmtId="170" fontId="76" fillId="4" borderId="109" xfId="2" applyNumberFormat="1" applyFont="1" applyFill="1" applyBorder="1" applyAlignment="1">
      <alignment vertical="center"/>
    </xf>
    <xf numFmtId="170" fontId="76" fillId="0" borderId="33" xfId="0" applyNumberFormat="1" applyFont="1" applyBorder="1" applyAlignment="1">
      <alignment vertical="center"/>
    </xf>
    <xf numFmtId="170" fontId="30" fillId="0" borderId="223" xfId="0" applyNumberFormat="1" applyFont="1" applyBorder="1" applyAlignment="1">
      <alignment vertical="center"/>
    </xf>
    <xf numFmtId="170" fontId="50" fillId="0" borderId="33" xfId="0" applyNumberFormat="1" applyFont="1" applyBorder="1" applyAlignment="1">
      <alignment vertical="center"/>
    </xf>
    <xf numFmtId="170" fontId="50" fillId="0" borderId="224" xfId="0" applyNumberFormat="1" applyFont="1" applyBorder="1" applyAlignment="1">
      <alignment vertical="center"/>
    </xf>
    <xf numFmtId="170" fontId="15" fillId="25" borderId="49" xfId="0" applyNumberFormat="1" applyFont="1" applyFill="1" applyBorder="1" applyAlignment="1">
      <alignment vertical="center"/>
    </xf>
    <xf numFmtId="165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0" fontId="30" fillId="35" borderId="206" xfId="0" applyNumberFormat="1" applyFont="1" applyFill="1" applyBorder="1" applyAlignment="1">
      <alignment vertical="center"/>
    </xf>
    <xf numFmtId="170" fontId="30" fillId="4" borderId="23" xfId="0" applyNumberFormat="1" applyFont="1" applyFill="1" applyBorder="1" applyAlignment="1">
      <alignment vertical="center"/>
    </xf>
    <xf numFmtId="170" fontId="30" fillId="35" borderId="151" xfId="0" applyNumberFormat="1" applyFont="1" applyFill="1" applyBorder="1" applyAlignment="1">
      <alignment vertical="center"/>
    </xf>
    <xf numFmtId="170" fontId="30" fillId="4" borderId="26" xfId="0" applyNumberFormat="1" applyFont="1" applyFill="1" applyBorder="1" applyAlignment="1">
      <alignment vertical="center"/>
    </xf>
    <xf numFmtId="170" fontId="31" fillId="0" borderId="16" xfId="0" applyNumberFormat="1" applyFont="1" applyBorder="1" applyAlignment="1">
      <alignment vertical="center"/>
    </xf>
    <xf numFmtId="170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0" fontId="67" fillId="4" borderId="10" xfId="0" applyNumberFormat="1" applyFont="1" applyFill="1" applyBorder="1" applyAlignment="1">
      <alignment vertical="center"/>
    </xf>
    <xf numFmtId="170" fontId="67" fillId="35" borderId="206" xfId="0" applyNumberFormat="1" applyFont="1" applyFill="1" applyBorder="1" applyAlignment="1">
      <alignment vertical="center"/>
    </xf>
    <xf numFmtId="170" fontId="67" fillId="4" borderId="23" xfId="0" applyNumberFormat="1" applyFont="1" applyFill="1" applyBorder="1" applyAlignment="1">
      <alignment vertical="center"/>
    </xf>
    <xf numFmtId="170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0" fontId="67" fillId="4" borderId="26" xfId="0" applyNumberFormat="1" applyFont="1" applyFill="1" applyBorder="1" applyAlignment="1">
      <alignment vertical="center"/>
    </xf>
    <xf numFmtId="170" fontId="67" fillId="35" borderId="203" xfId="0" applyNumberFormat="1" applyFont="1" applyFill="1" applyBorder="1" applyAlignment="1">
      <alignment vertical="center"/>
    </xf>
    <xf numFmtId="170" fontId="67" fillId="4" borderId="78" xfId="0" applyNumberFormat="1" applyFont="1" applyFill="1" applyBorder="1" applyAlignment="1">
      <alignment vertical="center"/>
    </xf>
    <xf numFmtId="170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0" fontId="31" fillId="4" borderId="10" xfId="0" applyNumberFormat="1" applyFont="1" applyFill="1" applyBorder="1" applyAlignment="1">
      <alignment vertical="center"/>
    </xf>
    <xf numFmtId="170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0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0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0" fontId="76" fillId="4" borderId="21" xfId="0" applyNumberFormat="1" applyFont="1" applyFill="1" applyBorder="1" applyAlignment="1">
      <alignment vertical="center"/>
    </xf>
    <xf numFmtId="170" fontId="30" fillId="35" borderId="150" xfId="0" applyNumberFormat="1" applyFont="1" applyFill="1" applyBorder="1" applyAlignment="1">
      <alignment vertical="center"/>
    </xf>
    <xf numFmtId="170" fontId="50" fillId="4" borderId="21" xfId="0" applyNumberFormat="1" applyFont="1" applyFill="1" applyBorder="1" applyAlignment="1">
      <alignment vertical="center"/>
    </xf>
    <xf numFmtId="170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0" fontId="35" fillId="25" borderId="49" xfId="0" applyNumberFormat="1" applyFont="1" applyFill="1" applyBorder="1" applyAlignment="1">
      <alignment vertical="center"/>
    </xf>
    <xf numFmtId="170" fontId="35" fillId="45" borderId="196" xfId="0" applyNumberFormat="1" applyFont="1" applyFill="1" applyBorder="1" applyAlignment="1">
      <alignment vertical="center"/>
    </xf>
    <xf numFmtId="170" fontId="35" fillId="20" borderId="35" xfId="0" applyNumberFormat="1" applyFont="1" applyFill="1" applyBorder="1" applyAlignment="1">
      <alignment vertical="center"/>
    </xf>
    <xf numFmtId="170" fontId="35" fillId="39" borderId="35" xfId="0" applyNumberFormat="1" applyFont="1" applyFill="1" applyBorder="1" applyAlignment="1">
      <alignment vertical="center"/>
    </xf>
    <xf numFmtId="170" fontId="35" fillId="20" borderId="191" xfId="0" applyNumberFormat="1" applyFont="1" applyFill="1" applyBorder="1" applyAlignment="1">
      <alignment vertical="center"/>
    </xf>
    <xf numFmtId="170" fontId="109" fillId="4" borderId="161" xfId="2" applyNumberFormat="1" applyFont="1" applyFill="1" applyBorder="1" applyAlignment="1">
      <alignment vertical="center"/>
    </xf>
    <xf numFmtId="170" fontId="67" fillId="35" borderId="161" xfId="2" applyNumberFormat="1" applyFont="1" applyFill="1" applyBorder="1" applyAlignment="1">
      <alignment vertical="center"/>
    </xf>
    <xf numFmtId="170" fontId="92" fillId="4" borderId="161" xfId="2" applyNumberFormat="1" applyFont="1" applyFill="1" applyBorder="1" applyAlignment="1">
      <alignment vertical="center"/>
    </xf>
    <xf numFmtId="170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0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0" fontId="15" fillId="20" borderId="35" xfId="2" applyNumberFormat="1" applyFont="1" applyFill="1" applyBorder="1" applyAlignment="1">
      <alignment vertical="center"/>
    </xf>
    <xf numFmtId="170" fontId="76" fillId="4" borderId="161" xfId="2" applyNumberFormat="1" applyFont="1" applyFill="1" applyBorder="1" applyAlignment="1">
      <alignment vertical="center"/>
    </xf>
    <xf numFmtId="170" fontId="76" fillId="4" borderId="138" xfId="2" applyNumberFormat="1" applyFont="1" applyFill="1" applyBorder="1" applyAlignment="1">
      <alignment vertical="center"/>
    </xf>
    <xf numFmtId="170" fontId="30" fillId="35" borderId="138" xfId="2" applyNumberFormat="1" applyFont="1" applyFill="1" applyBorder="1" applyAlignment="1">
      <alignment vertical="center"/>
    </xf>
    <xf numFmtId="170" fontId="50" fillId="4" borderId="138" xfId="2" applyNumberFormat="1" applyFont="1" applyFill="1" applyBorder="1" applyAlignment="1">
      <alignment vertical="center"/>
    </xf>
    <xf numFmtId="170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0" fontId="76" fillId="4" borderId="119" xfId="0" applyNumberFormat="1" applyFont="1" applyFill="1" applyBorder="1" applyAlignment="1">
      <alignment vertical="center"/>
    </xf>
    <xf numFmtId="170" fontId="109" fillId="40" borderId="43" xfId="0" applyNumberFormat="1" applyFont="1" applyFill="1" applyBorder="1" applyAlignment="1">
      <alignment vertical="center"/>
    </xf>
    <xf numFmtId="170" fontId="50" fillId="4" borderId="64" xfId="2" applyNumberFormat="1" applyFont="1" applyFill="1" applyBorder="1" applyAlignment="1">
      <alignment vertical="center"/>
    </xf>
    <xf numFmtId="170" fontId="76" fillId="4" borderId="64" xfId="2" applyNumberFormat="1" applyFont="1" applyFill="1" applyBorder="1" applyAlignment="1">
      <alignment vertical="center"/>
    </xf>
    <xf numFmtId="170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0" fontId="109" fillId="17" borderId="64" xfId="2" applyNumberFormat="1" applyFont="1" applyFill="1" applyBorder="1" applyAlignment="1">
      <alignment vertical="center"/>
    </xf>
    <xf numFmtId="170" fontId="67" fillId="37" borderId="148" xfId="0" applyNumberFormat="1" applyFont="1" applyFill="1" applyBorder="1" applyAlignment="1">
      <alignment vertical="center"/>
    </xf>
    <xf numFmtId="170" fontId="67" fillId="17" borderId="16" xfId="0" applyNumberFormat="1" applyFont="1" applyFill="1" applyBorder="1" applyAlignment="1">
      <alignment vertical="center"/>
    </xf>
    <xf numFmtId="170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0" fontId="30" fillId="45" borderId="35" xfId="2" applyNumberFormat="1" applyFont="1" applyFill="1" applyBorder="1" applyAlignment="1">
      <alignment vertical="center"/>
    </xf>
    <xf numFmtId="170" fontId="50" fillId="25" borderId="35" xfId="2" applyNumberFormat="1" applyFont="1" applyFill="1" applyBorder="1" applyAlignment="1">
      <alignment vertical="center"/>
    </xf>
    <xf numFmtId="170" fontId="56" fillId="0" borderId="232" xfId="0" applyNumberFormat="1" applyFont="1" applyBorder="1" applyAlignment="1">
      <alignment vertical="center"/>
    </xf>
    <xf numFmtId="170" fontId="31" fillId="0" borderId="233" xfId="0" applyNumberFormat="1" applyFont="1" applyBorder="1" applyAlignment="1">
      <alignment vertical="center"/>
    </xf>
    <xf numFmtId="170" fontId="31" fillId="0" borderId="232" xfId="0" applyNumberFormat="1" applyFont="1" applyBorder="1" applyAlignment="1">
      <alignment vertical="center"/>
    </xf>
    <xf numFmtId="170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0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0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0" fontId="50" fillId="46" borderId="49" xfId="0" applyNumberFormat="1" applyFont="1" applyFill="1" applyBorder="1" applyAlignment="1">
      <alignment vertical="center"/>
    </xf>
    <xf numFmtId="170" fontId="50" fillId="46" borderId="35" xfId="2" applyNumberFormat="1" applyFont="1" applyFill="1" applyBorder="1" applyAlignment="1">
      <alignment vertical="center"/>
    </xf>
    <xf numFmtId="170" fontId="30" fillId="46" borderId="49" xfId="0" applyNumberFormat="1" applyFont="1" applyFill="1" applyBorder="1" applyAlignment="1">
      <alignment vertical="center"/>
    </xf>
    <xf numFmtId="170" fontId="30" fillId="46" borderId="197" xfId="0" applyNumberFormat="1" applyFont="1" applyFill="1" applyBorder="1" applyAlignment="1">
      <alignment vertical="center"/>
    </xf>
    <xf numFmtId="170" fontId="50" fillId="0" borderId="90" xfId="0" applyNumberFormat="1" applyFont="1" applyBorder="1" applyAlignment="1">
      <alignment vertical="center"/>
    </xf>
    <xf numFmtId="170" fontId="50" fillId="0" borderId="199" xfId="0" applyNumberFormat="1" applyFont="1" applyBorder="1" applyAlignment="1">
      <alignment vertical="center"/>
    </xf>
    <xf numFmtId="170" fontId="128" fillId="0" borderId="16" xfId="0" applyNumberFormat="1" applyFont="1" applyBorder="1" applyAlignment="1">
      <alignment vertical="center"/>
    </xf>
    <xf numFmtId="170" fontId="76" fillId="46" borderId="43" xfId="0" applyNumberFormat="1" applyFont="1" applyFill="1" applyBorder="1" applyAlignment="1">
      <alignment vertical="center"/>
    </xf>
    <xf numFmtId="170" fontId="30" fillId="46" borderId="16" xfId="0" applyNumberFormat="1" applyFont="1" applyFill="1" applyBorder="1" applyAlignment="1">
      <alignment vertical="center"/>
    </xf>
    <xf numFmtId="170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0" fontId="129" fillId="4" borderId="16" xfId="0" applyNumberFormat="1" applyFont="1" applyFill="1" applyBorder="1" applyAlignment="1">
      <alignment vertical="center"/>
    </xf>
    <xf numFmtId="170" fontId="76" fillId="0" borderId="16" xfId="0" applyNumberFormat="1" applyFont="1" applyBorder="1" applyAlignment="1">
      <alignment vertical="center"/>
    </xf>
    <xf numFmtId="170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0" fontId="50" fillId="4" borderId="90" xfId="0" applyNumberFormat="1" applyFont="1" applyFill="1" applyBorder="1" applyAlignment="1">
      <alignment vertical="center"/>
    </xf>
    <xf numFmtId="170" fontId="92" fillId="0" borderId="235" xfId="0" applyNumberFormat="1" applyFont="1" applyBorder="1" applyAlignment="1">
      <alignment vertical="center"/>
    </xf>
    <xf numFmtId="170" fontId="92" fillId="4" borderId="235" xfId="0" applyNumberFormat="1" applyFont="1" applyFill="1" applyBorder="1" applyAlignment="1">
      <alignment vertical="center"/>
    </xf>
    <xf numFmtId="170" fontId="50" fillId="4" borderId="64" xfId="0" applyNumberFormat="1" applyFont="1" applyFill="1" applyBorder="1" applyAlignment="1">
      <alignment vertical="center"/>
    </xf>
    <xf numFmtId="170" fontId="76" fillId="4" borderId="64" xfId="0" applyNumberFormat="1" applyFont="1" applyFill="1" applyBorder="1" applyAlignment="1">
      <alignment vertical="center"/>
    </xf>
    <xf numFmtId="170" fontId="76" fillId="28" borderId="43" xfId="0" applyNumberFormat="1" applyFont="1" applyFill="1" applyBorder="1" applyAlignment="1">
      <alignment vertical="center"/>
    </xf>
    <xf numFmtId="170" fontId="76" fillId="4" borderId="236" xfId="0" applyNumberFormat="1" applyFont="1" applyFill="1" applyBorder="1" applyAlignment="1">
      <alignment vertical="center"/>
    </xf>
    <xf numFmtId="170" fontId="92" fillId="4" borderId="16" xfId="0" applyNumberFormat="1" applyFont="1" applyFill="1" applyBorder="1" applyAlignment="1">
      <alignment vertical="center"/>
    </xf>
    <xf numFmtId="170" fontId="76" fillId="0" borderId="10" xfId="0" applyNumberFormat="1" applyFont="1" applyBorder="1" applyAlignment="1">
      <alignment vertical="center"/>
    </xf>
    <xf numFmtId="170" fontId="30" fillId="35" borderId="158" xfId="0" applyNumberFormat="1" applyFont="1" applyFill="1" applyBorder="1" applyAlignment="1">
      <alignment vertical="center"/>
    </xf>
    <xf numFmtId="170" fontId="50" fillId="4" borderId="10" xfId="0" applyNumberFormat="1" applyFont="1" applyFill="1" applyBorder="1" applyAlignment="1">
      <alignment vertical="center"/>
    </xf>
    <xf numFmtId="170" fontId="50" fillId="4" borderId="202" xfId="0" applyNumberFormat="1" applyFont="1" applyFill="1" applyBorder="1" applyAlignment="1">
      <alignment vertical="center"/>
    </xf>
    <xf numFmtId="170" fontId="50" fillId="4" borderId="13" xfId="0" applyNumberFormat="1" applyFont="1" applyFill="1" applyBorder="1" applyAlignment="1">
      <alignment vertical="center"/>
    </xf>
    <xf numFmtId="170" fontId="50" fillId="0" borderId="10" xfId="0" applyNumberFormat="1" applyFont="1" applyBorder="1" applyAlignment="1">
      <alignment vertical="center"/>
    </xf>
    <xf numFmtId="170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0" fontId="50" fillId="25" borderId="78" xfId="0" applyNumberFormat="1" applyFont="1" applyFill="1" applyBorder="1" applyAlignment="1">
      <alignment vertical="center"/>
    </xf>
    <xf numFmtId="170" fontId="92" fillId="0" borderId="90" xfId="0" applyNumberFormat="1" applyFont="1" applyBorder="1" applyAlignment="1">
      <alignment vertical="center"/>
    </xf>
    <xf numFmtId="170" fontId="50" fillId="0" borderId="24" xfId="0" applyNumberFormat="1" applyFont="1" applyBorder="1" applyAlignment="1">
      <alignment vertical="center"/>
    </xf>
    <xf numFmtId="170" fontId="92" fillId="0" borderId="24" xfId="0" applyNumberFormat="1" applyFont="1" applyBorder="1" applyAlignment="1">
      <alignment vertical="center"/>
    </xf>
    <xf numFmtId="170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0" fontId="76" fillId="4" borderId="23" xfId="0" applyNumberFormat="1" applyFont="1" applyFill="1" applyBorder="1" applyAlignment="1">
      <alignment vertical="center"/>
    </xf>
    <xf numFmtId="170" fontId="50" fillId="4" borderId="23" xfId="0" applyNumberFormat="1" applyFont="1" applyFill="1" applyBorder="1" applyAlignment="1">
      <alignment vertical="center"/>
    </xf>
    <xf numFmtId="170" fontId="50" fillId="4" borderId="207" xfId="0" applyNumberFormat="1" applyFont="1" applyFill="1" applyBorder="1" applyAlignment="1">
      <alignment vertical="center"/>
    </xf>
    <xf numFmtId="170" fontId="92" fillId="4" borderId="90" xfId="0" applyNumberFormat="1" applyFont="1" applyFill="1" applyBorder="1" applyAlignment="1">
      <alignment vertical="center"/>
    </xf>
    <xf numFmtId="170" fontId="35" fillId="45" borderId="35" xfId="0" applyNumberFormat="1" applyFont="1" applyFill="1" applyBorder="1" applyAlignment="1">
      <alignment vertical="center"/>
    </xf>
    <xf numFmtId="170" fontId="15" fillId="25" borderId="35" xfId="0" applyNumberFormat="1" applyFont="1" applyFill="1" applyBorder="1" applyAlignment="1">
      <alignment vertical="center"/>
    </xf>
    <xf numFmtId="170" fontId="92" fillId="0" borderId="16" xfId="0" applyNumberFormat="1" applyFont="1" applyBorder="1" applyAlignment="1">
      <alignment vertical="center"/>
    </xf>
    <xf numFmtId="170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0" fontId="76" fillId="0" borderId="232" xfId="0" applyNumberFormat="1" applyFont="1" applyBorder="1" applyAlignment="1">
      <alignment vertical="center"/>
    </xf>
    <xf numFmtId="170" fontId="30" fillId="0" borderId="233" xfId="0" applyNumberFormat="1" applyFont="1" applyBorder="1" applyAlignment="1">
      <alignment vertical="center"/>
    </xf>
    <xf numFmtId="170" fontId="50" fillId="0" borderId="232" xfId="0" applyNumberFormat="1" applyFont="1" applyBorder="1" applyAlignment="1">
      <alignment vertical="center"/>
    </xf>
    <xf numFmtId="170" fontId="50" fillId="0" borderId="234" xfId="0" applyNumberFormat="1" applyFont="1" applyBorder="1" applyAlignment="1">
      <alignment vertical="center"/>
    </xf>
    <xf numFmtId="170" fontId="50" fillId="0" borderId="201" xfId="0" applyNumberFormat="1" applyFont="1" applyBorder="1" applyAlignment="1">
      <alignment vertical="center"/>
    </xf>
    <xf numFmtId="170" fontId="76" fillId="4" borderId="161" xfId="0" applyNumberFormat="1" applyFont="1" applyFill="1" applyBorder="1" applyAlignment="1">
      <alignment vertical="center"/>
    </xf>
    <xf numFmtId="170" fontId="30" fillId="35" borderId="161" xfId="0" applyNumberFormat="1" applyFont="1" applyFill="1" applyBorder="1" applyAlignment="1">
      <alignment vertical="center"/>
    </xf>
    <xf numFmtId="170" fontId="50" fillId="4" borderId="161" xfId="0" applyNumberFormat="1" applyFont="1" applyFill="1" applyBorder="1" applyAlignment="1">
      <alignment vertical="center"/>
    </xf>
    <xf numFmtId="170" fontId="50" fillId="4" borderId="237" xfId="0" applyNumberFormat="1" applyFont="1" applyFill="1" applyBorder="1" applyAlignment="1">
      <alignment vertical="center"/>
    </xf>
    <xf numFmtId="170" fontId="76" fillId="4" borderId="138" xfId="0" applyNumberFormat="1" applyFont="1" applyFill="1" applyBorder="1" applyAlignment="1">
      <alignment vertical="center"/>
    </xf>
    <xf numFmtId="170" fontId="30" fillId="35" borderId="138" xfId="0" applyNumberFormat="1" applyFont="1" applyFill="1" applyBorder="1" applyAlignment="1">
      <alignment vertical="center"/>
    </xf>
    <xf numFmtId="170" fontId="50" fillId="4" borderId="138" xfId="0" applyNumberFormat="1" applyFont="1" applyFill="1" applyBorder="1" applyAlignment="1">
      <alignment vertical="center"/>
    </xf>
    <xf numFmtId="170" fontId="50" fillId="4" borderId="231" xfId="0" applyNumberFormat="1" applyFont="1" applyFill="1" applyBorder="1" applyAlignment="1">
      <alignment vertical="center"/>
    </xf>
    <xf numFmtId="170" fontId="23" fillId="0" borderId="35" xfId="0" applyNumberFormat="1" applyFont="1" applyBorder="1" applyAlignment="1">
      <alignment vertical="center"/>
    </xf>
    <xf numFmtId="170" fontId="51" fillId="0" borderId="73" xfId="0" applyNumberFormat="1" applyFont="1" applyBorder="1" applyAlignment="1">
      <alignment vertical="center"/>
    </xf>
    <xf numFmtId="170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0" fontId="23" fillId="34" borderId="1" xfId="0" applyNumberFormat="1" applyFont="1" applyFill="1" applyBorder="1" applyAlignment="1">
      <alignment horizontal="center" vertical="center" wrapText="1"/>
    </xf>
    <xf numFmtId="170" fontId="23" fillId="43" borderId="1" xfId="0" applyNumberFormat="1" applyFont="1" applyFill="1" applyBorder="1" applyAlignment="1">
      <alignment horizontal="center" vertical="center" wrapText="1"/>
    </xf>
    <xf numFmtId="170" fontId="23" fillId="48" borderId="1" xfId="0" applyNumberFormat="1" applyFont="1" applyFill="1" applyBorder="1" applyAlignment="1">
      <alignment horizontal="center" vertical="center" wrapText="1"/>
    </xf>
    <xf numFmtId="170" fontId="23" fillId="49" borderId="1" xfId="0" applyNumberFormat="1" applyFont="1" applyFill="1" applyBorder="1" applyAlignment="1">
      <alignment horizontal="center" vertical="center" wrapText="1"/>
    </xf>
    <xf numFmtId="170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0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0" fontId="30" fillId="34" borderId="5" xfId="0" applyNumberFormat="1" applyFont="1" applyFill="1" applyBorder="1" applyAlignment="1">
      <alignment vertical="center"/>
    </xf>
    <xf numFmtId="170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0" fontId="29" fillId="40" borderId="16" xfId="0" applyNumberFormat="1" applyFont="1" applyFill="1" applyBorder="1" applyAlignment="1">
      <alignment vertical="center"/>
    </xf>
    <xf numFmtId="170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0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0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0" fontId="23" fillId="51" borderId="1" xfId="0" applyNumberFormat="1" applyFont="1" applyFill="1" applyBorder="1" applyAlignment="1">
      <alignment horizontal="center" vertical="center" wrapText="1"/>
    </xf>
    <xf numFmtId="170" fontId="23" fillId="52" borderId="1" xfId="0" applyNumberFormat="1" applyFont="1" applyFill="1" applyBorder="1" applyAlignment="1">
      <alignment horizontal="center" vertical="center" wrapText="1"/>
    </xf>
    <xf numFmtId="170" fontId="23" fillId="53" borderId="1" xfId="0" applyNumberFormat="1" applyFont="1" applyFill="1" applyBorder="1" applyAlignment="1">
      <alignment horizontal="center" vertical="center" wrapText="1"/>
    </xf>
    <xf numFmtId="170" fontId="23" fillId="54" borderId="1" xfId="0" applyNumberFormat="1" applyFont="1" applyFill="1" applyBorder="1" applyAlignment="1">
      <alignment horizontal="center" vertical="center" wrapText="1"/>
    </xf>
    <xf numFmtId="170" fontId="23" fillId="5" borderId="1" xfId="0" applyNumberFormat="1" applyFont="1" applyFill="1" applyBorder="1" applyAlignment="1">
      <alignment horizontal="center" vertical="center" wrapText="1"/>
    </xf>
    <xf numFmtId="170" fontId="23" fillId="55" borderId="1" xfId="0" applyNumberFormat="1" applyFont="1" applyFill="1" applyBorder="1" applyAlignment="1">
      <alignment horizontal="center" vertical="center" wrapText="1"/>
    </xf>
    <xf numFmtId="170" fontId="23" fillId="56" borderId="1" xfId="0" applyNumberFormat="1" applyFont="1" applyFill="1" applyBorder="1" applyAlignment="1">
      <alignment horizontal="center" vertical="center" wrapText="1"/>
    </xf>
    <xf numFmtId="170" fontId="23" fillId="57" borderId="1" xfId="0" applyNumberFormat="1" applyFont="1" applyFill="1" applyBorder="1" applyAlignment="1">
      <alignment horizontal="center" vertical="center" wrapText="1"/>
    </xf>
    <xf numFmtId="170" fontId="21" fillId="34" borderId="1" xfId="0" applyNumberFormat="1" applyFont="1" applyFill="1" applyBorder="1" applyAlignment="1">
      <alignment horizontal="center" vertical="center" wrapText="1"/>
    </xf>
    <xf numFmtId="170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0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0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0" fontId="30" fillId="0" borderId="33" xfId="0" applyNumberFormat="1" applyFont="1" applyBorder="1" applyAlignment="1">
      <alignment vertical="center"/>
    </xf>
    <xf numFmtId="170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0" fontId="29" fillId="40" borderId="64" xfId="0" applyNumberFormat="1" applyFont="1" applyFill="1" applyBorder="1" applyAlignment="1">
      <alignment vertical="center"/>
    </xf>
    <xf numFmtId="170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0" fontId="30" fillId="4" borderId="51" xfId="0" applyNumberFormat="1" applyFont="1" applyFill="1" applyBorder="1" applyAlignment="1">
      <alignment vertical="center"/>
    </xf>
    <xf numFmtId="170" fontId="29" fillId="40" borderId="141" xfId="0" applyNumberFormat="1" applyFont="1" applyFill="1" applyBorder="1" applyAlignment="1">
      <alignment vertical="center"/>
    </xf>
    <xf numFmtId="170" fontId="30" fillId="4" borderId="141" xfId="0" applyNumberFormat="1" applyFont="1" applyFill="1" applyBorder="1" applyAlignment="1">
      <alignment vertical="center"/>
    </xf>
    <xf numFmtId="170" fontId="30" fillId="4" borderId="28" xfId="0" applyNumberFormat="1" applyFont="1" applyFill="1" applyBorder="1" applyAlignment="1">
      <alignment vertical="center"/>
    </xf>
    <xf numFmtId="170" fontId="29" fillId="40" borderId="239" xfId="0" applyNumberFormat="1" applyFont="1" applyFill="1" applyBorder="1" applyAlignment="1">
      <alignment vertical="center"/>
    </xf>
    <xf numFmtId="170" fontId="29" fillId="40" borderId="26" xfId="0" applyNumberFormat="1" applyFont="1" applyFill="1" applyBorder="1" applyAlignment="1">
      <alignment vertical="center"/>
    </xf>
    <xf numFmtId="170" fontId="30" fillId="40" borderId="26" xfId="0" applyNumberFormat="1" applyFont="1" applyFill="1" applyBorder="1" applyAlignment="1">
      <alignment vertical="center"/>
    </xf>
    <xf numFmtId="170" fontId="76" fillId="40" borderId="107" xfId="0" applyNumberFormat="1" applyFont="1" applyFill="1" applyBorder="1" applyAlignment="1">
      <alignment vertical="center"/>
    </xf>
    <xf numFmtId="170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0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0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0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0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0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0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0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0" fontId="30" fillId="27" borderId="23" xfId="0" applyNumberFormat="1" applyFont="1" applyFill="1" applyBorder="1" applyAlignment="1">
      <alignment vertical="center"/>
    </xf>
    <xf numFmtId="170" fontId="30" fillId="27" borderId="16" xfId="0" applyNumberFormat="1" applyFont="1" applyFill="1" applyBorder="1" applyAlignment="1">
      <alignment vertical="center"/>
    </xf>
    <xf numFmtId="170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0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0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0" fontId="50" fillId="40" borderId="64" xfId="0" applyNumberFormat="1" applyFont="1" applyFill="1" applyBorder="1" applyAlignment="1">
      <alignment vertical="center"/>
    </xf>
    <xf numFmtId="170" fontId="76" fillId="40" borderId="42" xfId="0" applyNumberFormat="1" applyFont="1" applyFill="1" applyBorder="1" applyAlignment="1">
      <alignment vertical="center"/>
    </xf>
    <xf numFmtId="170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0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0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0" fontId="76" fillId="40" borderId="143" xfId="0" applyNumberFormat="1" applyFont="1" applyFill="1" applyBorder="1" applyAlignment="1">
      <alignment vertical="center"/>
    </xf>
    <xf numFmtId="170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0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5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0" fontId="29" fillId="0" borderId="33" xfId="0" applyNumberFormat="1" applyFont="1" applyBorder="1" applyAlignment="1">
      <alignment vertical="center"/>
    </xf>
    <xf numFmtId="170" fontId="29" fillId="0" borderId="239" xfId="0" applyNumberFormat="1" applyFont="1" applyBorder="1" applyAlignment="1">
      <alignment vertical="center"/>
    </xf>
    <xf numFmtId="170" fontId="76" fillId="4" borderId="107" xfId="0" applyNumberFormat="1" applyFont="1" applyFill="1" applyBorder="1" applyAlignment="1">
      <alignment vertical="center"/>
    </xf>
    <xf numFmtId="170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0" fontId="76" fillId="0" borderId="64" xfId="2" applyNumberFormat="1" applyFont="1" applyBorder="1" applyAlignment="1">
      <alignment vertical="center"/>
    </xf>
    <xf numFmtId="170" fontId="76" fillId="4" borderId="42" xfId="2" applyNumberFormat="1" applyFont="1" applyFill="1" applyBorder="1" applyAlignment="1">
      <alignment vertical="center"/>
    </xf>
    <xf numFmtId="170" fontId="76" fillId="4" borderId="42" xfId="0" applyNumberFormat="1" applyFont="1" applyFill="1" applyBorder="1" applyAlignment="1">
      <alignment vertical="center"/>
    </xf>
    <xf numFmtId="170" fontId="76" fillId="4" borderId="106" xfId="0" applyNumberFormat="1" applyFont="1" applyFill="1" applyBorder="1" applyAlignment="1">
      <alignment vertical="center"/>
    </xf>
    <xf numFmtId="170" fontId="76" fillId="20" borderId="16" xfId="0" applyNumberFormat="1" applyFont="1" applyFill="1" applyBorder="1" applyAlignment="1">
      <alignment vertical="center"/>
    </xf>
    <xf numFmtId="170" fontId="76" fillId="0" borderId="21" xfId="0" applyNumberFormat="1" applyFont="1" applyBorder="1" applyAlignment="1">
      <alignment vertical="center"/>
    </xf>
    <xf numFmtId="170" fontId="76" fillId="0" borderId="107" xfId="0" applyNumberFormat="1" applyFont="1" applyBorder="1" applyAlignment="1">
      <alignment vertical="center"/>
    </xf>
    <xf numFmtId="170" fontId="76" fillId="4" borderId="143" xfId="0" applyNumberFormat="1" applyFont="1" applyFill="1" applyBorder="1" applyAlignment="1">
      <alignment vertical="center"/>
    </xf>
    <xf numFmtId="170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7" fontId="76" fillId="0" borderId="0" xfId="2" applyNumberFormat="1" applyFont="1"/>
    <xf numFmtId="177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7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7" fontId="76" fillId="0" borderId="139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7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7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7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7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7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5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5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0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0" fontId="30" fillId="10" borderId="0" xfId="0" applyNumberFormat="1" applyFont="1" applyFill="1" applyAlignment="1">
      <alignment vertical="center"/>
    </xf>
    <xf numFmtId="170" fontId="3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vertical="center"/>
    </xf>
    <xf numFmtId="170" fontId="30" fillId="25" borderId="0" xfId="0" applyNumberFormat="1" applyFont="1" applyFill="1" applyAlignment="1">
      <alignment vertical="center"/>
    </xf>
    <xf numFmtId="170" fontId="67" fillId="0" borderId="0" xfId="0" applyNumberFormat="1" applyFont="1" applyAlignment="1">
      <alignment vertical="center"/>
    </xf>
    <xf numFmtId="170" fontId="30" fillId="16" borderId="0" xfId="0" applyNumberFormat="1" applyFont="1" applyFill="1" applyAlignment="1">
      <alignment vertical="center"/>
    </xf>
    <xf numFmtId="170" fontId="50" fillId="4" borderId="0" xfId="0" applyNumberFormat="1" applyFont="1" applyFill="1" applyAlignment="1">
      <alignment vertical="center"/>
    </xf>
    <xf numFmtId="170" fontId="29" fillId="4" borderId="0" xfId="0" applyNumberFormat="1" applyFont="1" applyFill="1" applyAlignment="1">
      <alignment vertical="center"/>
    </xf>
    <xf numFmtId="170" fontId="30" fillId="4" borderId="0" xfId="0" applyNumberFormat="1" applyFont="1" applyFill="1" applyAlignment="1">
      <alignment vertical="center"/>
    </xf>
    <xf numFmtId="170" fontId="109" fillId="4" borderId="0" xfId="0" applyNumberFormat="1" applyFont="1" applyFill="1" applyAlignment="1">
      <alignment vertical="center"/>
    </xf>
    <xf numFmtId="170" fontId="42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56" fillId="0" borderId="0" xfId="0" applyNumberFormat="1" applyFont="1" applyAlignment="1">
      <alignment vertical="center"/>
    </xf>
    <xf numFmtId="170" fontId="50" fillId="0" borderId="0" xfId="0" applyNumberFormat="1" applyFont="1" applyAlignment="1">
      <alignment vertical="center"/>
    </xf>
    <xf numFmtId="170" fontId="30" fillId="11" borderId="0" xfId="0" applyNumberFormat="1" applyFont="1" applyFill="1" applyAlignment="1">
      <alignment vertical="center"/>
    </xf>
    <xf numFmtId="170" fontId="76" fillId="0" borderId="0" xfId="0" applyNumberFormat="1" applyFont="1" applyAlignment="1">
      <alignment vertical="center"/>
    </xf>
    <xf numFmtId="170" fontId="50" fillId="25" borderId="0" xfId="0" applyNumberFormat="1" applyFont="1" applyFill="1" applyAlignment="1">
      <alignment vertical="center"/>
    </xf>
    <xf numFmtId="170" fontId="76" fillId="25" borderId="0" xfId="2" applyNumberFormat="1" applyFont="1" applyFill="1" applyAlignment="1">
      <alignment vertical="center"/>
    </xf>
    <xf numFmtId="170" fontId="76" fillId="4" borderId="0" xfId="2" applyNumberFormat="1" applyFont="1" applyFill="1" applyAlignment="1">
      <alignment vertical="center"/>
    </xf>
    <xf numFmtId="170" fontId="15" fillId="25" borderId="0" xfId="0" applyNumberFormat="1" applyFont="1" applyFill="1" applyAlignment="1">
      <alignment vertical="center"/>
    </xf>
    <xf numFmtId="170" fontId="31" fillId="0" borderId="0" xfId="0" applyNumberFormat="1" applyFont="1" applyAlignment="1">
      <alignment vertical="center"/>
    </xf>
    <xf numFmtId="170" fontId="67" fillId="4" borderId="0" xfId="0" applyNumberFormat="1" applyFont="1" applyFill="1" applyAlignment="1">
      <alignment vertical="center"/>
    </xf>
    <xf numFmtId="170" fontId="31" fillId="4" borderId="0" xfId="0" applyNumberFormat="1" applyFont="1" applyFill="1" applyAlignment="1">
      <alignment vertical="center"/>
    </xf>
    <xf numFmtId="170" fontId="67" fillId="20" borderId="0" xfId="0" applyNumberFormat="1" applyFont="1" applyFill="1" applyAlignment="1">
      <alignment vertical="center"/>
    </xf>
    <xf numFmtId="170" fontId="92" fillId="4" borderId="0" xfId="0" applyNumberFormat="1" applyFont="1" applyFill="1" applyAlignment="1">
      <alignment vertical="center"/>
    </xf>
    <xf numFmtId="170" fontId="35" fillId="25" borderId="0" xfId="0" applyNumberFormat="1" applyFont="1" applyFill="1" applyAlignment="1">
      <alignment vertical="center"/>
    </xf>
    <xf numFmtId="170" fontId="35" fillId="20" borderId="0" xfId="0" applyNumberFormat="1" applyFont="1" applyFill="1" applyAlignment="1">
      <alignment vertical="center"/>
    </xf>
    <xf numFmtId="170" fontId="109" fillId="4" borderId="0" xfId="2" applyNumberFormat="1" applyFont="1" applyFill="1" applyAlignment="1">
      <alignment vertical="center"/>
    </xf>
    <xf numFmtId="170" fontId="78" fillId="4" borderId="0" xfId="2" applyNumberFormat="1" applyFont="1" applyFill="1" applyAlignment="1">
      <alignment vertical="center"/>
    </xf>
    <xf numFmtId="170" fontId="15" fillId="20" borderId="0" xfId="2" applyNumberFormat="1" applyFont="1" applyFill="1" applyAlignment="1">
      <alignment vertical="center"/>
    </xf>
    <xf numFmtId="170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0" fontId="76" fillId="0" borderId="0" xfId="2" applyNumberFormat="1" applyFont="1" applyAlignment="1">
      <alignment vertical="center"/>
    </xf>
    <xf numFmtId="170" fontId="128" fillId="0" borderId="0" xfId="0" applyNumberFormat="1" applyFont="1" applyAlignment="1">
      <alignment vertical="center"/>
    </xf>
    <xf numFmtId="170" fontId="128" fillId="4" borderId="0" xfId="0" applyNumberFormat="1" applyFont="1" applyFill="1" applyAlignment="1">
      <alignment vertical="center"/>
    </xf>
    <xf numFmtId="170" fontId="129" fillId="4" borderId="0" xfId="0" applyNumberFormat="1" applyFont="1" applyFill="1" applyAlignment="1">
      <alignment vertical="center"/>
    </xf>
    <xf numFmtId="170" fontId="92" fillId="0" borderId="0" xfId="0" applyNumberFormat="1" applyFont="1" applyAlignment="1">
      <alignment vertical="center"/>
    </xf>
    <xf numFmtId="170" fontId="76" fillId="20" borderId="0" xfId="0" applyNumberFormat="1" applyFont="1" applyFill="1" applyAlignment="1">
      <alignment vertical="center"/>
    </xf>
    <xf numFmtId="170" fontId="23" fillId="16" borderId="0" xfId="0" applyNumberFormat="1" applyFont="1" applyFill="1" applyAlignment="1">
      <alignment vertical="center"/>
    </xf>
    <xf numFmtId="168" fontId="29" fillId="0" borderId="18" xfId="2" applyFont="1" applyBorder="1" applyAlignment="1">
      <alignment vertical="center"/>
    </xf>
    <xf numFmtId="168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8" fontId="29" fillId="0" borderId="17" xfId="2" applyFont="1" applyBorder="1" applyAlignment="1">
      <alignment vertical="center"/>
    </xf>
    <xf numFmtId="168" fontId="29" fillId="0" borderId="20" xfId="2" applyFont="1" applyBorder="1" applyAlignment="1">
      <alignment vertical="center"/>
    </xf>
    <xf numFmtId="168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5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5" fontId="30" fillId="0" borderId="30" xfId="0" applyNumberFormat="1" applyFont="1" applyBorder="1" applyAlignment="1">
      <alignment vertical="center"/>
    </xf>
    <xf numFmtId="165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5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6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0" fontId="153" fillId="0" borderId="0" xfId="2" applyNumberFormat="1" applyFont="1" applyAlignment="1">
      <alignment horizontal="center" vertical="center"/>
    </xf>
    <xf numFmtId="170" fontId="153" fillId="0" borderId="0" xfId="0" applyNumberFormat="1" applyFont="1" applyAlignment="1">
      <alignment horizontal="center" vertical="center"/>
    </xf>
    <xf numFmtId="170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6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6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6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8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5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6" fontId="157" fillId="0" borderId="0" xfId="1" applyNumberFormat="1" applyFont="1" applyAlignment="1">
      <alignment vertical="center"/>
    </xf>
    <xf numFmtId="165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6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6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5" fontId="163" fillId="0" borderId="16" xfId="1" applyFont="1" applyBorder="1" applyAlignment="1">
      <alignment vertical="center"/>
    </xf>
    <xf numFmtId="165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6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6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6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6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5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5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5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69" fontId="178" fillId="4" borderId="0" xfId="0" applyNumberFormat="1" applyFont="1" applyFill="1" applyAlignment="1">
      <alignment horizontal="center" vertical="center"/>
    </xf>
    <xf numFmtId="165" fontId="148" fillId="0" borderId="5" xfId="1" applyFont="1" applyBorder="1" applyAlignment="1">
      <alignment horizontal="center" vertical="center"/>
    </xf>
    <xf numFmtId="165" fontId="149" fillId="0" borderId="0" xfId="1" applyFont="1" applyAlignment="1">
      <alignment horizontal="center" vertical="center"/>
    </xf>
    <xf numFmtId="165" fontId="149" fillId="0" borderId="0" xfId="1" applyFont="1" applyAlignment="1">
      <alignment vertical="center"/>
    </xf>
    <xf numFmtId="165" fontId="181" fillId="11" borderId="35" xfId="0" applyNumberFormat="1" applyFont="1" applyFill="1" applyBorder="1" applyAlignment="1">
      <alignment vertical="center"/>
    </xf>
    <xf numFmtId="165" fontId="149" fillId="0" borderId="64" xfId="0" applyNumberFormat="1" applyFont="1" applyBorder="1" applyAlignment="1">
      <alignment vertical="center"/>
    </xf>
    <xf numFmtId="165" fontId="149" fillId="4" borderId="42" xfId="1" applyFont="1" applyFill="1" applyBorder="1" applyAlignment="1">
      <alignment vertical="center"/>
    </xf>
    <xf numFmtId="165" fontId="149" fillId="0" borderId="109" xfId="0" applyNumberFormat="1" applyFont="1" applyBorder="1" applyAlignment="1">
      <alignment vertical="center"/>
    </xf>
    <xf numFmtId="165" fontId="149" fillId="17" borderId="109" xfId="0" applyNumberFormat="1" applyFont="1" applyFill="1" applyBorder="1" applyAlignment="1">
      <alignment vertical="center"/>
    </xf>
    <xf numFmtId="165" fontId="148" fillId="4" borderId="42" xfId="1" applyFont="1" applyFill="1" applyBorder="1" applyAlignment="1">
      <alignment vertical="center"/>
    </xf>
    <xf numFmtId="165" fontId="149" fillId="16" borderId="42" xfId="1" applyFont="1" applyFill="1" applyBorder="1" applyAlignment="1">
      <alignment vertical="center"/>
    </xf>
    <xf numFmtId="165" fontId="149" fillId="4" borderId="64" xfId="1" applyFont="1" applyFill="1" applyBorder="1" applyAlignment="1">
      <alignment vertical="center"/>
    </xf>
    <xf numFmtId="165" fontId="150" fillId="4" borderId="65" xfId="1" applyFont="1" applyFill="1" applyBorder="1" applyAlignment="1">
      <alignment vertical="center"/>
    </xf>
    <xf numFmtId="165" fontId="181" fillId="36" borderId="139" xfId="0" applyNumberFormat="1" applyFont="1" applyFill="1" applyBorder="1" applyAlignment="1">
      <alignment vertical="center"/>
    </xf>
    <xf numFmtId="165" fontId="149" fillId="0" borderId="170" xfId="0" applyNumberFormat="1" applyFont="1" applyBorder="1" applyAlignment="1">
      <alignment vertical="center"/>
    </xf>
    <xf numFmtId="165" fontId="152" fillId="0" borderId="64" xfId="0" applyNumberFormat="1" applyFont="1" applyBorder="1" applyAlignment="1">
      <alignment vertical="center"/>
    </xf>
    <xf numFmtId="165" fontId="149" fillId="0" borderId="65" xfId="0" applyNumberFormat="1" applyFont="1" applyBorder="1" applyAlignment="1">
      <alignment vertical="center"/>
    </xf>
    <xf numFmtId="165" fontId="181" fillId="3" borderId="139" xfId="0" applyNumberFormat="1" applyFont="1" applyFill="1" applyBorder="1" applyAlignment="1">
      <alignment vertical="center"/>
    </xf>
    <xf numFmtId="165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5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8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8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8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8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8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8" fontId="29" fillId="0" borderId="53" xfId="2" applyFont="1" applyBorder="1" applyAlignment="1">
      <alignment vertical="center"/>
    </xf>
    <xf numFmtId="168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5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5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5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6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6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8" fontId="170" fillId="0" borderId="52" xfId="2" applyFont="1" applyBorder="1" applyAlignment="1">
      <alignment vertical="center"/>
    </xf>
    <xf numFmtId="168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7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5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5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5" fontId="29" fillId="0" borderId="16" xfId="2" applyNumberFormat="1" applyFont="1" applyBorder="1" applyAlignment="1">
      <alignment horizontal="left" vertical="center"/>
    </xf>
    <xf numFmtId="175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5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7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5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5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5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5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5" fontId="29" fillId="0" borderId="21" xfId="2" applyNumberFormat="1" applyFont="1" applyBorder="1" applyAlignment="1">
      <alignment horizontal="left" vertical="center"/>
    </xf>
    <xf numFmtId="175" fontId="29" fillId="0" borderId="10" xfId="2" applyNumberFormat="1" applyFont="1" applyBorder="1" applyAlignment="1">
      <alignment horizontal="left" vertical="center"/>
    </xf>
    <xf numFmtId="165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5" fontId="29" fillId="0" borderId="0" xfId="2" applyNumberFormat="1" applyFont="1" applyAlignment="1">
      <alignment horizontal="center"/>
    </xf>
    <xf numFmtId="175" fontId="30" fillId="0" borderId="0" xfId="0" applyNumberFormat="1" applyFont="1"/>
    <xf numFmtId="177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5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5" fontId="30" fillId="58" borderId="49" xfId="2" applyNumberFormat="1" applyFont="1" applyFill="1" applyBorder="1" applyAlignment="1">
      <alignment horizontal="left" vertical="center"/>
    </xf>
    <xf numFmtId="177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5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7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5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5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5" fontId="152" fillId="0" borderId="16" xfId="1" applyFont="1" applyBorder="1" applyAlignment="1">
      <alignment vertical="center"/>
    </xf>
    <xf numFmtId="176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7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5" fontId="29" fillId="59" borderId="5" xfId="2" applyNumberFormat="1" applyFont="1" applyFill="1" applyBorder="1" applyAlignment="1">
      <alignment horizontal="left" vertical="center"/>
    </xf>
    <xf numFmtId="168" fontId="177" fillId="0" borderId="16" xfId="2" applyFont="1" applyBorder="1" applyAlignment="1">
      <alignment horizontal="right" vertical="center"/>
    </xf>
    <xf numFmtId="168" fontId="177" fillId="0" borderId="40" xfId="2" applyFont="1" applyBorder="1" applyAlignment="1">
      <alignment horizontal="right" vertical="center"/>
    </xf>
    <xf numFmtId="168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8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5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7" fontId="30" fillId="0" borderId="260" xfId="2" applyNumberFormat="1" applyFont="1" applyBorder="1" applyAlignment="1">
      <alignment vertical="center"/>
    </xf>
    <xf numFmtId="175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5" fontId="148" fillId="4" borderId="0" xfId="1" applyFont="1" applyFill="1" applyAlignment="1">
      <alignment horizontal="center" vertical="center"/>
    </xf>
    <xf numFmtId="165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69" fontId="178" fillId="4" borderId="0" xfId="0" applyNumberFormat="1" applyFont="1" applyFill="1" applyAlignment="1">
      <alignment horizontal="right" vertical="center"/>
    </xf>
    <xf numFmtId="165" fontId="148" fillId="4" borderId="66" xfId="1" applyFont="1" applyFill="1" applyBorder="1" applyAlignment="1">
      <alignment horizontal="right" vertical="center"/>
    </xf>
    <xf numFmtId="165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5" fontId="148" fillId="0" borderId="5" xfId="1" applyFont="1" applyBorder="1" applyAlignment="1">
      <alignment horizontal="right" vertical="center"/>
    </xf>
    <xf numFmtId="165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5" fontId="181" fillId="11" borderId="35" xfId="0" applyNumberFormat="1" applyFont="1" applyFill="1" applyBorder="1" applyAlignment="1">
      <alignment horizontal="right" vertical="center"/>
    </xf>
    <xf numFmtId="165" fontId="149" fillId="0" borderId="64" xfId="0" applyNumberFormat="1" applyFont="1" applyBorder="1" applyAlignment="1">
      <alignment horizontal="right" vertical="center"/>
    </xf>
    <xf numFmtId="165" fontId="149" fillId="4" borderId="42" xfId="1" applyFont="1" applyFill="1" applyBorder="1" applyAlignment="1">
      <alignment horizontal="right" vertical="center"/>
    </xf>
    <xf numFmtId="165" fontId="149" fillId="0" borderId="109" xfId="0" applyNumberFormat="1" applyFont="1" applyBorder="1" applyAlignment="1">
      <alignment horizontal="right" vertical="center"/>
    </xf>
    <xf numFmtId="165" fontId="149" fillId="17" borderId="109" xfId="0" applyNumberFormat="1" applyFont="1" applyFill="1" applyBorder="1" applyAlignment="1">
      <alignment horizontal="right" vertical="center"/>
    </xf>
    <xf numFmtId="165" fontId="148" fillId="4" borderId="42" xfId="1" applyFont="1" applyFill="1" applyBorder="1" applyAlignment="1">
      <alignment horizontal="right" vertical="center"/>
    </xf>
    <xf numFmtId="165" fontId="149" fillId="16" borderId="42" xfId="1" applyFont="1" applyFill="1" applyBorder="1" applyAlignment="1">
      <alignment horizontal="right" vertical="center"/>
    </xf>
    <xf numFmtId="165" fontId="149" fillId="4" borderId="64" xfId="1" applyFont="1" applyFill="1" applyBorder="1" applyAlignment="1">
      <alignment horizontal="right" vertical="center"/>
    </xf>
    <xf numFmtId="165" fontId="150" fillId="4" borderId="65" xfId="1" applyFont="1" applyFill="1" applyBorder="1" applyAlignment="1">
      <alignment horizontal="right" vertical="center"/>
    </xf>
    <xf numFmtId="165" fontId="181" fillId="36" borderId="139" xfId="0" applyNumberFormat="1" applyFont="1" applyFill="1" applyBorder="1" applyAlignment="1">
      <alignment horizontal="right" vertical="center"/>
    </xf>
    <xf numFmtId="165" fontId="149" fillId="0" borderId="170" xfId="0" applyNumberFormat="1" applyFont="1" applyBorder="1" applyAlignment="1">
      <alignment horizontal="right" vertical="center"/>
    </xf>
    <xf numFmtId="165" fontId="152" fillId="0" borderId="64" xfId="0" applyNumberFormat="1" applyFont="1" applyBorder="1" applyAlignment="1">
      <alignment horizontal="right" vertical="center"/>
    </xf>
    <xf numFmtId="165" fontId="149" fillId="0" borderId="65" xfId="0" applyNumberFormat="1" applyFont="1" applyBorder="1" applyAlignment="1">
      <alignment horizontal="right" vertical="center"/>
    </xf>
    <xf numFmtId="165" fontId="181" fillId="3" borderId="139" xfId="0" applyNumberFormat="1" applyFont="1" applyFill="1" applyBorder="1" applyAlignment="1">
      <alignment horizontal="right" vertical="center"/>
    </xf>
    <xf numFmtId="165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5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8" fontId="176" fillId="0" borderId="26" xfId="2" applyFont="1" applyBorder="1" applyAlignment="1">
      <alignment horizontal="right" vertical="center"/>
    </xf>
    <xf numFmtId="177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7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7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7" fontId="30" fillId="0" borderId="13" xfId="2" applyNumberFormat="1" applyFont="1" applyBorder="1" applyAlignment="1">
      <alignment vertical="center"/>
    </xf>
    <xf numFmtId="177" fontId="149" fillId="0" borderId="16" xfId="2" applyNumberFormat="1" applyFont="1" applyBorder="1" applyAlignment="1">
      <alignment vertical="center"/>
    </xf>
    <xf numFmtId="177" fontId="30" fillId="0" borderId="16" xfId="2" applyNumberFormat="1" applyFont="1" applyBorder="1" applyAlignment="1">
      <alignment vertical="center"/>
    </xf>
    <xf numFmtId="177" fontId="149" fillId="0" borderId="13" xfId="2" applyNumberFormat="1" applyFont="1" applyBorder="1" applyAlignment="1">
      <alignment vertical="center"/>
    </xf>
    <xf numFmtId="177" fontId="148" fillId="0" borderId="16" xfId="2" applyNumberFormat="1" applyFont="1" applyBorder="1" applyAlignment="1">
      <alignment vertical="center"/>
    </xf>
    <xf numFmtId="177" fontId="30" fillId="0" borderId="279" xfId="2" applyNumberFormat="1" applyFont="1" applyBorder="1" applyAlignment="1">
      <alignment vertical="center"/>
    </xf>
    <xf numFmtId="168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5" fontId="181" fillId="11" borderId="170" xfId="0" applyNumberFormat="1" applyFont="1" applyFill="1" applyBorder="1" applyAlignment="1">
      <alignment vertical="center"/>
    </xf>
    <xf numFmtId="165" fontId="181" fillId="36" borderId="0" xfId="0" applyNumberFormat="1" applyFont="1" applyFill="1" applyAlignment="1">
      <alignment vertical="center"/>
    </xf>
    <xf numFmtId="165" fontId="152" fillId="0" borderId="109" xfId="0" applyNumberFormat="1" applyFont="1" applyBorder="1" applyAlignment="1">
      <alignment vertical="center"/>
    </xf>
    <xf numFmtId="165" fontId="149" fillId="0" borderId="0" xfId="0" applyNumberFormat="1" applyFont="1" applyAlignment="1">
      <alignment vertical="center"/>
    </xf>
    <xf numFmtId="165" fontId="181" fillId="3" borderId="0" xfId="0" applyNumberFormat="1" applyFont="1" applyFill="1" applyAlignment="1">
      <alignment vertical="center"/>
    </xf>
    <xf numFmtId="165" fontId="182" fillId="0" borderId="0" xfId="0" applyNumberFormat="1" applyFont="1" applyAlignment="1">
      <alignment vertical="center"/>
    </xf>
    <xf numFmtId="165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5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5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5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5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5" fontId="29" fillId="0" borderId="286" xfId="1" applyFont="1" applyBorder="1" applyAlignment="1">
      <alignment vertical="center"/>
    </xf>
    <xf numFmtId="165" fontId="139" fillId="0" borderId="286" xfId="1" applyBorder="1" applyAlignment="1">
      <alignment horizontal="left" vertical="center"/>
    </xf>
    <xf numFmtId="165" fontId="149" fillId="0" borderId="286" xfId="1" applyFont="1" applyBorder="1" applyAlignment="1">
      <alignment vertical="center"/>
    </xf>
    <xf numFmtId="165" fontId="30" fillId="0" borderId="286" xfId="1" applyFont="1" applyBorder="1" applyAlignment="1">
      <alignment vertical="center"/>
    </xf>
    <xf numFmtId="165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5" fontId="29" fillId="0" borderId="152" xfId="1" applyFont="1" applyBorder="1" applyAlignment="1">
      <alignment vertical="center"/>
    </xf>
    <xf numFmtId="165" fontId="158" fillId="0" borderId="288" xfId="1" applyFont="1" applyBorder="1" applyAlignment="1">
      <alignment vertical="center"/>
    </xf>
    <xf numFmtId="165" fontId="29" fillId="0" borderId="156" xfId="1" applyFont="1" applyBorder="1" applyAlignment="1">
      <alignment vertical="center"/>
    </xf>
    <xf numFmtId="165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5" fontId="163" fillId="0" borderId="256" xfId="3" applyNumberFormat="1" applyFont="1" applyBorder="1" applyAlignment="1">
      <alignment vertical="center"/>
    </xf>
    <xf numFmtId="165" fontId="30" fillId="0" borderId="153" xfId="3" applyNumberFormat="1" applyFont="1" applyBorder="1" applyAlignment="1">
      <alignment vertical="center"/>
    </xf>
    <xf numFmtId="165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5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5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5" fontId="30" fillId="0" borderId="153" xfId="1" applyFont="1" applyBorder="1" applyAlignment="1">
      <alignment vertical="center"/>
    </xf>
    <xf numFmtId="165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5" fontId="163" fillId="0" borderId="286" xfId="1" applyFont="1" applyBorder="1" applyAlignment="1">
      <alignment vertical="center"/>
    </xf>
    <xf numFmtId="165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5" fontId="152" fillId="0" borderId="286" xfId="1" applyFont="1" applyBorder="1" applyAlignment="1">
      <alignment vertical="center"/>
    </xf>
    <xf numFmtId="165" fontId="149" fillId="57" borderId="256" xfId="1" applyFont="1" applyFill="1" applyBorder="1" applyAlignment="1">
      <alignment vertical="center"/>
    </xf>
    <xf numFmtId="165" fontId="164" fillId="0" borderId="256" xfId="1" applyFont="1" applyBorder="1" applyAlignment="1">
      <alignment vertical="center"/>
    </xf>
    <xf numFmtId="165" fontId="29" fillId="0" borderId="290" xfId="1" applyFont="1" applyBorder="1" applyAlignment="1">
      <alignment vertical="center"/>
    </xf>
    <xf numFmtId="165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8" fontId="76" fillId="0" borderId="16" xfId="2" applyFont="1" applyBorder="1" applyAlignment="1">
      <alignment horizontal="right" vertical="center"/>
    </xf>
    <xf numFmtId="168" fontId="50" fillId="59" borderId="5" xfId="2" applyFont="1" applyFill="1" applyBorder="1" applyAlignment="1">
      <alignment horizontal="right" vertical="center"/>
    </xf>
    <xf numFmtId="168" fontId="50" fillId="0" borderId="26" xfId="2" applyFont="1" applyBorder="1" applyAlignment="1">
      <alignment horizontal="right" vertical="center"/>
    </xf>
    <xf numFmtId="168" fontId="76" fillId="0" borderId="26" xfId="2" applyFont="1" applyBorder="1" applyAlignment="1">
      <alignment vertical="center"/>
    </xf>
    <xf numFmtId="168" fontId="50" fillId="0" borderId="249" xfId="2" applyFont="1" applyBorder="1" applyAlignment="1">
      <alignment vertical="center"/>
    </xf>
    <xf numFmtId="168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5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5" fontId="30" fillId="0" borderId="169" xfId="1" applyFont="1" applyBorder="1" applyAlignment="1">
      <alignment vertical="center"/>
    </xf>
    <xf numFmtId="176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5" fontId="148" fillId="4" borderId="0" xfId="1" applyFont="1" applyFill="1" applyAlignment="1">
      <alignment horizontal="right" vertical="center"/>
    </xf>
    <xf numFmtId="165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6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6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6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8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8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5" fontId="73" fillId="0" borderId="286" xfId="1" applyFont="1" applyBorder="1" applyAlignment="1">
      <alignment vertical="center"/>
    </xf>
    <xf numFmtId="176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5" fontId="161" fillId="0" borderId="286" xfId="1" applyFont="1" applyBorder="1" applyAlignment="1">
      <alignment vertical="center"/>
    </xf>
    <xf numFmtId="176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8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8" fontId="50" fillId="17" borderId="6" xfId="2" applyFont="1" applyFill="1" applyBorder="1" applyAlignment="1">
      <alignment horizontal="right" vertical="center"/>
    </xf>
    <xf numFmtId="168" fontId="50" fillId="58" borderId="6" xfId="2" applyFont="1" applyFill="1" applyBorder="1" applyAlignment="1">
      <alignment horizontal="right" vertical="center"/>
    </xf>
    <xf numFmtId="168" fontId="50" fillId="59" borderId="6" xfId="2" applyFont="1" applyFill="1" applyBorder="1" applyAlignment="1">
      <alignment horizontal="right" vertical="center"/>
    </xf>
    <xf numFmtId="168" fontId="50" fillId="0" borderId="16" xfId="2" applyFont="1" applyBorder="1" applyAlignment="1">
      <alignment horizontal="right" vertical="center"/>
    </xf>
    <xf numFmtId="177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8" fontId="50" fillId="58" borderId="35" xfId="2" applyFont="1" applyFill="1" applyBorder="1" applyAlignment="1">
      <alignment horizontal="right" vertical="center"/>
    </xf>
    <xf numFmtId="168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5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0" fontId="37" fillId="0" borderId="0" xfId="2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0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0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0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0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0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0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0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0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0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0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0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0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0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0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0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0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0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0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0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0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0" fontId="194" fillId="0" borderId="204" xfId="0" applyNumberFormat="1" applyFont="1" applyBorder="1" applyAlignment="1">
      <alignment vertical="center"/>
    </xf>
    <xf numFmtId="170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0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0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0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0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0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0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0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0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0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0" fontId="194" fillId="0" borderId="328" xfId="0" applyNumberFormat="1" applyFont="1" applyBorder="1" applyAlignment="1">
      <alignment vertical="center"/>
    </xf>
    <xf numFmtId="170" fontId="194" fillId="4" borderId="237" xfId="0" applyNumberFormat="1" applyFont="1" applyFill="1" applyBorder="1" applyAlignment="1">
      <alignment vertical="center"/>
    </xf>
    <xf numFmtId="170" fontId="194" fillId="4" borderId="231" xfId="0" applyNumberFormat="1" applyFont="1" applyFill="1" applyBorder="1" applyAlignment="1">
      <alignment vertical="center"/>
    </xf>
    <xf numFmtId="170" fontId="206" fillId="0" borderId="308" xfId="0" applyNumberFormat="1" applyFont="1" applyBorder="1" applyAlignment="1">
      <alignment vertical="center"/>
    </xf>
    <xf numFmtId="0" fontId="213" fillId="0" borderId="0" xfId="0" applyFont="1"/>
    <xf numFmtId="170" fontId="29" fillId="4" borderId="303" xfId="0" applyNumberFormat="1" applyFont="1" applyFill="1" applyBorder="1" applyAlignment="1">
      <alignment vertical="center"/>
    </xf>
    <xf numFmtId="170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0" fontId="30" fillId="4" borderId="303" xfId="0" applyNumberFormat="1" applyFont="1" applyFill="1" applyBorder="1" applyAlignment="1">
      <alignment vertical="center"/>
    </xf>
    <xf numFmtId="170" fontId="30" fillId="0" borderId="303" xfId="0" applyNumberFormat="1" applyFont="1" applyBorder="1" applyAlignment="1">
      <alignment vertical="center"/>
    </xf>
    <xf numFmtId="170" fontId="29" fillId="4" borderId="26" xfId="0" applyNumberFormat="1" applyFont="1" applyFill="1" applyBorder="1" applyAlignment="1">
      <alignment vertical="center"/>
    </xf>
    <xf numFmtId="170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8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6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8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8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8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5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5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5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6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6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6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5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5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5" fontId="52" fillId="0" borderId="152" xfId="1" applyFont="1" applyBorder="1" applyAlignment="1">
      <alignment vertical="center"/>
    </xf>
    <xf numFmtId="165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8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8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8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5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6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5" fontId="53" fillId="0" borderId="169" xfId="1" applyFont="1" applyBorder="1" applyAlignment="1">
      <alignment vertical="center"/>
    </xf>
    <xf numFmtId="176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5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5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5" fontId="53" fillId="0" borderId="152" xfId="1" applyFont="1" applyBorder="1" applyAlignment="1">
      <alignment vertical="center"/>
    </xf>
    <xf numFmtId="165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5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0" fontId="122" fillId="4" borderId="312" xfId="0" applyNumberFormat="1" applyFont="1" applyFill="1" applyBorder="1" applyAlignment="1">
      <alignment vertical="center"/>
    </xf>
    <xf numFmtId="170" fontId="30" fillId="43" borderId="312" xfId="0" applyNumberFormat="1" applyFont="1" applyFill="1" applyBorder="1" applyAlignment="1">
      <alignment vertical="center"/>
    </xf>
    <xf numFmtId="170" fontId="30" fillId="25" borderId="318" xfId="0" applyNumberFormat="1" applyFont="1" applyFill="1" applyBorder="1" applyAlignment="1">
      <alignment vertical="center"/>
    </xf>
    <xf numFmtId="170" fontId="30" fillId="45" borderId="319" xfId="0" applyNumberFormat="1" applyFont="1" applyFill="1" applyBorder="1" applyAlignment="1">
      <alignment vertical="center"/>
    </xf>
    <xf numFmtId="170" fontId="30" fillId="0" borderId="325" xfId="0" applyNumberFormat="1" applyFont="1" applyBorder="1" applyAlignment="1">
      <alignment vertical="center"/>
    </xf>
    <xf numFmtId="170" fontId="30" fillId="0" borderId="326" xfId="0" applyNumberFormat="1" applyFont="1" applyBorder="1" applyAlignment="1">
      <alignment vertical="center"/>
    </xf>
    <xf numFmtId="170" fontId="29" fillId="0" borderId="303" xfId="0" applyNumberFormat="1" applyFont="1" applyBorder="1" applyAlignment="1">
      <alignment vertical="center"/>
    </xf>
    <xf numFmtId="170" fontId="29" fillId="0" borderId="274" xfId="0" applyNumberFormat="1" applyFont="1" applyBorder="1" applyAlignment="1">
      <alignment vertical="center"/>
    </xf>
    <xf numFmtId="170" fontId="30" fillId="0" borderId="274" xfId="0" applyNumberFormat="1" applyFont="1" applyBorder="1" applyAlignment="1">
      <alignment vertical="center"/>
    </xf>
    <xf numFmtId="170" fontId="29" fillId="0" borderId="334" xfId="0" applyNumberFormat="1" applyFont="1" applyBorder="1" applyAlignment="1">
      <alignment vertical="center"/>
    </xf>
    <xf numFmtId="170" fontId="30" fillId="0" borderId="334" xfId="0" applyNumberFormat="1" applyFont="1" applyBorder="1" applyAlignment="1">
      <alignment vertical="center"/>
    </xf>
    <xf numFmtId="170" fontId="29" fillId="0" borderId="305" xfId="0" applyNumberFormat="1" applyFont="1" applyBorder="1" applyAlignment="1">
      <alignment vertical="center"/>
    </xf>
    <xf numFmtId="170" fontId="30" fillId="0" borderId="305" xfId="0" applyNumberFormat="1" applyFont="1" applyBorder="1" applyAlignment="1">
      <alignment vertical="center"/>
    </xf>
    <xf numFmtId="170" fontId="30" fillId="0" borderId="343" xfId="0" applyNumberFormat="1" applyFont="1" applyBorder="1" applyAlignment="1">
      <alignment vertical="center"/>
    </xf>
    <xf numFmtId="170" fontId="29" fillId="0" borderId="345" xfId="0" applyNumberFormat="1" applyFont="1" applyBorder="1" applyAlignment="1">
      <alignment vertical="center"/>
    </xf>
    <xf numFmtId="170" fontId="30" fillId="0" borderId="345" xfId="0" applyNumberFormat="1" applyFont="1" applyBorder="1" applyAlignment="1">
      <alignment vertical="center"/>
    </xf>
    <xf numFmtId="170" fontId="29" fillId="0" borderId="343" xfId="0" applyNumberFormat="1" applyFont="1" applyBorder="1" applyAlignment="1">
      <alignment vertical="center"/>
    </xf>
    <xf numFmtId="170" fontId="30" fillId="4" borderId="343" xfId="0" applyNumberFormat="1" applyFont="1" applyFill="1" applyBorder="1" applyAlignment="1">
      <alignment vertical="center"/>
    </xf>
    <xf numFmtId="170" fontId="30" fillId="35" borderId="347" xfId="0" applyNumberFormat="1" applyFont="1" applyFill="1" applyBorder="1" applyAlignment="1">
      <alignment vertical="center"/>
    </xf>
    <xf numFmtId="170" fontId="29" fillId="0" borderId="347" xfId="0" applyNumberFormat="1" applyFont="1" applyBorder="1" applyAlignment="1">
      <alignment vertical="center"/>
    </xf>
    <xf numFmtId="170" fontId="30" fillId="0" borderId="347" xfId="0" applyNumberFormat="1" applyFont="1" applyBorder="1" applyAlignment="1">
      <alignment vertical="center"/>
    </xf>
    <xf numFmtId="170" fontId="30" fillId="5" borderId="303" xfId="0" applyNumberFormat="1" applyFont="1" applyFill="1" applyBorder="1" applyAlignment="1">
      <alignment vertical="center"/>
    </xf>
    <xf numFmtId="170" fontId="139" fillId="0" borderId="117" xfId="0" applyNumberFormat="1" applyFont="1" applyBorder="1" applyAlignment="1">
      <alignment vertical="center"/>
    </xf>
    <xf numFmtId="170" fontId="76" fillId="16" borderId="43" xfId="0" applyNumberFormat="1" applyFont="1" applyFill="1" applyBorder="1" applyAlignment="1">
      <alignment vertical="center"/>
    </xf>
    <xf numFmtId="170" fontId="76" fillId="4" borderId="303" xfId="0" applyNumberFormat="1" applyFont="1" applyFill="1" applyBorder="1" applyAlignment="1">
      <alignment vertical="center"/>
    </xf>
    <xf numFmtId="170" fontId="50" fillId="4" borderId="303" xfId="0" applyNumberFormat="1" applyFont="1" applyFill="1" applyBorder="1" applyAlignment="1">
      <alignment vertical="center"/>
    </xf>
    <xf numFmtId="170" fontId="30" fillId="11" borderId="318" xfId="0" applyNumberFormat="1" applyFont="1" applyFill="1" applyBorder="1" applyAlignment="1">
      <alignment vertical="center"/>
    </xf>
    <xf numFmtId="170" fontId="30" fillId="41" borderId="319" xfId="0" applyNumberFormat="1" applyFont="1" applyFill="1" applyBorder="1" applyAlignment="1">
      <alignment vertical="center"/>
    </xf>
    <xf numFmtId="170" fontId="50" fillId="25" borderId="318" xfId="0" applyNumberFormat="1" applyFont="1" applyFill="1" applyBorder="1" applyAlignment="1">
      <alignment vertical="center"/>
    </xf>
    <xf numFmtId="170" fontId="50" fillId="0" borderId="303" xfId="0" applyNumberFormat="1" applyFont="1" applyBorder="1" applyAlignment="1">
      <alignment vertical="center"/>
    </xf>
    <xf numFmtId="170" fontId="30" fillId="0" borderId="352" xfId="0" applyNumberFormat="1" applyFont="1" applyBorder="1" applyAlignment="1">
      <alignment vertical="center"/>
    </xf>
    <xf numFmtId="170" fontId="76" fillId="0" borderId="305" xfId="0" applyNumberFormat="1" applyFont="1" applyBorder="1" applyAlignment="1">
      <alignment vertical="center"/>
    </xf>
    <xf numFmtId="170" fontId="50" fillId="0" borderId="305" xfId="0" applyNumberFormat="1" applyFont="1" applyBorder="1" applyAlignment="1">
      <alignment vertical="center"/>
    </xf>
    <xf numFmtId="170" fontId="76" fillId="25" borderId="307" xfId="9" applyNumberFormat="1" applyFont="1" applyFill="1" applyBorder="1" applyAlignment="1">
      <alignment vertical="center"/>
    </xf>
    <xf numFmtId="170" fontId="76" fillId="4" borderId="109" xfId="9" applyNumberFormat="1" applyFont="1" applyFill="1" applyBorder="1" applyAlignment="1">
      <alignment vertical="center"/>
    </xf>
    <xf numFmtId="170" fontId="15" fillId="25" borderId="318" xfId="0" applyNumberFormat="1" applyFont="1" applyFill="1" applyBorder="1" applyAlignment="1">
      <alignment vertical="center"/>
    </xf>
    <xf numFmtId="170" fontId="30" fillId="4" borderId="305" xfId="0" applyNumberFormat="1" applyFont="1" applyFill="1" applyBorder="1" applyAlignment="1">
      <alignment vertical="center"/>
    </xf>
    <xf numFmtId="170" fontId="30" fillId="4" borderId="21" xfId="0" applyNumberFormat="1" applyFont="1" applyFill="1" applyBorder="1" applyAlignment="1">
      <alignment vertical="center"/>
    </xf>
    <xf numFmtId="170" fontId="30" fillId="35" borderId="203" xfId="0" applyNumberFormat="1" applyFont="1" applyFill="1" applyBorder="1" applyAlignment="1">
      <alignment vertical="center"/>
    </xf>
    <xf numFmtId="170" fontId="30" fillId="4" borderId="78" xfId="0" applyNumberFormat="1" applyFont="1" applyFill="1" applyBorder="1" applyAlignment="1">
      <alignment vertical="center"/>
    </xf>
    <xf numFmtId="170" fontId="30" fillId="20" borderId="274" xfId="0" applyNumberFormat="1" applyFont="1" applyFill="1" applyBorder="1" applyAlignment="1">
      <alignment vertical="center"/>
    </xf>
    <xf numFmtId="170" fontId="50" fillId="4" borderId="274" xfId="0" applyNumberFormat="1" applyFont="1" applyFill="1" applyBorder="1" applyAlignment="1">
      <alignment vertical="center"/>
    </xf>
    <xf numFmtId="170" fontId="76" fillId="4" borderId="161" xfId="9" applyNumberFormat="1" applyFont="1" applyFill="1" applyBorder="1" applyAlignment="1">
      <alignment vertical="center"/>
    </xf>
    <xf numFmtId="170" fontId="30" fillId="35" borderId="161" xfId="9" applyNumberFormat="1" applyFont="1" applyFill="1" applyBorder="1" applyAlignment="1">
      <alignment vertical="center"/>
    </xf>
    <xf numFmtId="170" fontId="50" fillId="4" borderId="161" xfId="9" applyNumberFormat="1" applyFont="1" applyFill="1" applyBorder="1" applyAlignment="1">
      <alignment vertical="center"/>
    </xf>
    <xf numFmtId="170" fontId="78" fillId="4" borderId="64" xfId="9" applyNumberFormat="1" applyFont="1" applyFill="1" applyBorder="1" applyAlignment="1">
      <alignment vertical="center"/>
    </xf>
    <xf numFmtId="170" fontId="76" fillId="4" borderId="64" xfId="9" applyNumberFormat="1" applyFont="1" applyFill="1" applyBorder="1" applyAlignment="1">
      <alignment vertical="center"/>
    </xf>
    <xf numFmtId="170" fontId="29" fillId="35" borderId="64" xfId="9" applyNumberFormat="1" applyFont="1" applyFill="1" applyBorder="1" applyAlignment="1">
      <alignment vertical="center"/>
    </xf>
    <xf numFmtId="170" fontId="76" fillId="4" borderId="138" xfId="9" applyNumberFormat="1" applyFont="1" applyFill="1" applyBorder="1" applyAlignment="1">
      <alignment vertical="center"/>
    </xf>
    <xf numFmtId="170" fontId="30" fillId="35" borderId="138" xfId="9" applyNumberFormat="1" applyFont="1" applyFill="1" applyBorder="1" applyAlignment="1">
      <alignment vertical="center"/>
    </xf>
    <xf numFmtId="170" fontId="50" fillId="4" borderId="138" xfId="9" applyNumberFormat="1" applyFont="1" applyFill="1" applyBorder="1" applyAlignment="1">
      <alignment vertical="center"/>
    </xf>
    <xf numFmtId="170" fontId="50" fillId="4" borderId="64" xfId="9" applyNumberFormat="1" applyFont="1" applyFill="1" applyBorder="1" applyAlignment="1">
      <alignment vertical="center"/>
    </xf>
    <xf numFmtId="170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0" fontId="76" fillId="17" borderId="64" xfId="9" applyNumberFormat="1" applyFont="1" applyFill="1" applyBorder="1" applyAlignment="1">
      <alignment vertical="center"/>
    </xf>
    <xf numFmtId="170" fontId="30" fillId="37" borderId="148" xfId="0" applyNumberFormat="1" applyFont="1" applyFill="1" applyBorder="1" applyAlignment="1">
      <alignment vertical="center"/>
    </xf>
    <xf numFmtId="170" fontId="30" fillId="17" borderId="303" xfId="0" applyNumberFormat="1" applyFont="1" applyFill="1" applyBorder="1" applyAlignment="1">
      <alignment vertical="center"/>
    </xf>
    <xf numFmtId="170" fontId="30" fillId="45" borderId="307" xfId="9" applyNumberFormat="1" applyFont="1" applyFill="1" applyBorder="1" applyAlignment="1">
      <alignment vertical="center"/>
    </xf>
    <xf numFmtId="170" fontId="50" fillId="25" borderId="307" xfId="9" applyNumberFormat="1" applyFont="1" applyFill="1" applyBorder="1" applyAlignment="1">
      <alignment vertical="center"/>
    </xf>
    <xf numFmtId="170" fontId="50" fillId="25" borderId="317" xfId="9" applyNumberFormat="1" applyFont="1" applyFill="1" applyBorder="1" applyAlignment="1">
      <alignment vertical="center"/>
    </xf>
    <xf numFmtId="170" fontId="29" fillId="0" borderId="232" xfId="0" applyNumberFormat="1" applyFont="1" applyBorder="1" applyAlignment="1">
      <alignment vertical="center"/>
    </xf>
    <xf numFmtId="170" fontId="30" fillId="0" borderId="356" xfId="0" applyNumberFormat="1" applyFont="1" applyBorder="1" applyAlignment="1">
      <alignment vertical="center"/>
    </xf>
    <xf numFmtId="170" fontId="30" fillId="0" borderId="232" xfId="0" applyNumberFormat="1" applyFont="1" applyBorder="1" applyAlignment="1">
      <alignment vertical="center"/>
    </xf>
    <xf numFmtId="170" fontId="50" fillId="25" borderId="340" xfId="0" applyNumberFormat="1" applyFont="1" applyFill="1" applyBorder="1" applyAlignment="1">
      <alignment vertical="center"/>
    </xf>
    <xf numFmtId="170" fontId="76" fillId="0" borderId="325" xfId="0" applyNumberFormat="1" applyFont="1" applyBorder="1" applyAlignment="1">
      <alignment vertical="center"/>
    </xf>
    <xf numFmtId="170" fontId="50" fillId="0" borderId="325" xfId="0" applyNumberFormat="1" applyFont="1" applyBorder="1" applyAlignment="1">
      <alignment vertical="center"/>
    </xf>
    <xf numFmtId="170" fontId="30" fillId="46" borderId="303" xfId="0" applyNumberFormat="1" applyFont="1" applyFill="1" applyBorder="1" applyAlignment="1">
      <alignment vertical="center"/>
    </xf>
    <xf numFmtId="170" fontId="76" fillId="0" borderId="303" xfId="0" applyNumberFormat="1" applyFont="1" applyBorder="1" applyAlignment="1">
      <alignment vertical="center"/>
    </xf>
    <xf numFmtId="170" fontId="50" fillId="40" borderId="303" xfId="0" applyNumberFormat="1" applyFont="1" applyFill="1" applyBorder="1" applyAlignment="1">
      <alignment vertical="center"/>
    </xf>
    <xf numFmtId="170" fontId="50" fillId="4" borderId="325" xfId="0" applyNumberFormat="1" applyFont="1" applyFill="1" applyBorder="1" applyAlignment="1">
      <alignment vertical="center"/>
    </xf>
    <xf numFmtId="170" fontId="50" fillId="4" borderId="235" xfId="0" applyNumberFormat="1" applyFont="1" applyFill="1" applyBorder="1" applyAlignment="1">
      <alignment vertical="center"/>
    </xf>
    <xf numFmtId="170" fontId="76" fillId="0" borderId="274" xfId="0" applyNumberFormat="1" applyFont="1" applyBorder="1" applyAlignment="1">
      <alignment vertical="center"/>
    </xf>
    <xf numFmtId="170" fontId="50" fillId="4" borderId="334" xfId="0" applyNumberFormat="1" applyFont="1" applyFill="1" applyBorder="1" applyAlignment="1">
      <alignment vertical="center"/>
    </xf>
    <xf numFmtId="170" fontId="50" fillId="0" borderId="274" xfId="0" applyNumberFormat="1" applyFont="1" applyBorder="1" applyAlignment="1">
      <alignment vertical="center"/>
    </xf>
    <xf numFmtId="170" fontId="50" fillId="0" borderId="349" xfId="0" applyNumberFormat="1" applyFont="1" applyBorder="1" applyAlignment="1">
      <alignment vertical="center"/>
    </xf>
    <xf numFmtId="170" fontId="76" fillId="4" borderId="305" xfId="0" applyNumberFormat="1" applyFont="1" applyFill="1" applyBorder="1" applyAlignment="1">
      <alignment vertical="center"/>
    </xf>
    <xf numFmtId="170" fontId="50" fillId="4" borderId="305" xfId="0" applyNumberFormat="1" applyFont="1" applyFill="1" applyBorder="1" applyAlignment="1">
      <alignment vertical="center"/>
    </xf>
    <xf numFmtId="170" fontId="35" fillId="45" borderId="307" xfId="0" applyNumberFormat="1" applyFont="1" applyFill="1" applyBorder="1" applyAlignment="1">
      <alignment vertical="center"/>
    </xf>
    <xf numFmtId="170" fontId="15" fillId="25" borderId="307" xfId="0" applyNumberFormat="1" applyFont="1" applyFill="1" applyBorder="1" applyAlignment="1">
      <alignment vertical="center"/>
    </xf>
    <xf numFmtId="170" fontId="15" fillId="25" borderId="317" xfId="0" applyNumberFormat="1" applyFont="1" applyFill="1" applyBorder="1" applyAlignment="1">
      <alignment vertical="center"/>
    </xf>
    <xf numFmtId="170" fontId="23" fillId="0" borderId="307" xfId="0" applyNumberFormat="1" applyFont="1" applyBorder="1" applyAlignment="1">
      <alignment vertical="center"/>
    </xf>
    <xf numFmtId="170" fontId="23" fillId="0" borderId="317" xfId="0" applyNumberFormat="1" applyFont="1" applyBorder="1" applyAlignment="1">
      <alignment vertical="center"/>
    </xf>
    <xf numFmtId="170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0" fontId="30" fillId="0" borderId="21" xfId="0" applyNumberFormat="1" applyFont="1" applyBorder="1" applyAlignment="1">
      <alignment vertical="center"/>
    </xf>
    <xf numFmtId="170" fontId="51" fillId="0" borderId="353" xfId="0" applyNumberFormat="1" applyFont="1" applyBorder="1" applyAlignment="1">
      <alignment vertical="center"/>
    </xf>
    <xf numFmtId="170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0" fontId="30" fillId="60" borderId="78" xfId="0" applyNumberFormat="1" applyFont="1" applyFill="1" applyBorder="1" applyAlignment="1">
      <alignment vertical="center"/>
    </xf>
    <xf numFmtId="170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0" fontId="30" fillId="40" borderId="21" xfId="0" applyNumberFormat="1" applyFont="1" applyFill="1" applyBorder="1" applyAlignment="1">
      <alignment vertical="center"/>
    </xf>
    <xf numFmtId="170" fontId="30" fillId="61" borderId="319" xfId="0" applyNumberFormat="1" applyFont="1" applyFill="1" applyBorder="1" applyAlignment="1">
      <alignment vertical="center"/>
    </xf>
    <xf numFmtId="170" fontId="30" fillId="40" borderId="318" xfId="0" applyNumberFormat="1" applyFont="1" applyFill="1" applyBorder="1" applyAlignment="1">
      <alignment vertical="center"/>
    </xf>
    <xf numFmtId="170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0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0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0" fontId="35" fillId="0" borderId="307" xfId="0" applyNumberFormat="1" applyFont="1" applyBorder="1" applyAlignment="1">
      <alignment vertical="center"/>
    </xf>
    <xf numFmtId="170" fontId="196" fillId="0" borderId="308" xfId="0" applyNumberFormat="1" applyFont="1" applyBorder="1" applyAlignment="1">
      <alignment vertical="center"/>
    </xf>
    <xf numFmtId="170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0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0" fontId="50" fillId="0" borderId="26" xfId="0" applyNumberFormat="1" applyFont="1" applyBorder="1" applyAlignment="1">
      <alignment vertical="center"/>
    </xf>
    <xf numFmtId="170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0" fontId="50" fillId="0" borderId="117" xfId="0" applyNumberFormat="1" applyFont="1" applyBorder="1" applyAlignment="1">
      <alignment vertical="center"/>
    </xf>
    <xf numFmtId="170" fontId="30" fillId="0" borderId="219" xfId="0" applyNumberFormat="1" applyFont="1" applyBorder="1" applyAlignment="1">
      <alignment vertical="center"/>
    </xf>
    <xf numFmtId="170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0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0" fontId="50" fillId="0" borderId="118" xfId="0" applyNumberFormat="1" applyFont="1" applyBorder="1" applyAlignment="1">
      <alignment vertical="center"/>
    </xf>
    <xf numFmtId="170" fontId="30" fillId="35" borderId="366" xfId="0" applyNumberFormat="1" applyFont="1" applyFill="1" applyBorder="1" applyAlignment="1">
      <alignment vertical="center"/>
    </xf>
    <xf numFmtId="170" fontId="30" fillId="4" borderId="118" xfId="0" applyNumberFormat="1" applyFont="1" applyFill="1" applyBorder="1" applyAlignment="1">
      <alignment vertical="center"/>
    </xf>
    <xf numFmtId="170" fontId="76" fillId="46" borderId="64" xfId="0" applyNumberFormat="1" applyFont="1" applyFill="1" applyBorder="1" applyAlignment="1">
      <alignment vertical="center"/>
    </xf>
    <xf numFmtId="170" fontId="30" fillId="46" borderId="118" xfId="0" applyNumberFormat="1" applyFont="1" applyFill="1" applyBorder="1" applyAlignment="1">
      <alignment vertical="center"/>
    </xf>
    <xf numFmtId="170" fontId="76" fillId="4" borderId="118" xfId="0" applyNumberFormat="1" applyFont="1" applyFill="1" applyBorder="1" applyAlignment="1">
      <alignment vertical="center"/>
    </xf>
    <xf numFmtId="170" fontId="50" fillId="4" borderId="118" xfId="0" applyNumberFormat="1" applyFont="1" applyFill="1" applyBorder="1" applyAlignment="1">
      <alignment vertical="center"/>
    </xf>
    <xf numFmtId="170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0" fontId="76" fillId="0" borderId="363" xfId="0" applyNumberFormat="1" applyFont="1" applyBorder="1" applyAlignment="1">
      <alignment vertical="center"/>
    </xf>
    <xf numFmtId="170" fontId="30" fillId="0" borderId="363" xfId="0" applyNumberFormat="1" applyFont="1" applyBorder="1" applyAlignment="1">
      <alignment vertical="center"/>
    </xf>
    <xf numFmtId="170" fontId="50" fillId="0" borderId="363" xfId="0" applyNumberFormat="1" applyFont="1" applyBorder="1" applyAlignment="1">
      <alignment vertical="center"/>
    </xf>
    <xf numFmtId="170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0" fontId="76" fillId="0" borderId="64" xfId="0" applyNumberFormat="1" applyFont="1" applyBorder="1" applyAlignment="1">
      <alignment vertical="center"/>
    </xf>
    <xf numFmtId="170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8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0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0" fontId="238" fillId="0" borderId="359" xfId="0" applyNumberFormat="1" applyFont="1" applyBorder="1" applyAlignment="1">
      <alignment vertical="center"/>
    </xf>
    <xf numFmtId="170" fontId="85" fillId="0" borderId="359" xfId="0" applyNumberFormat="1" applyFont="1" applyBorder="1" applyAlignment="1">
      <alignment vertical="center"/>
    </xf>
    <xf numFmtId="170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0" fontId="238" fillId="0" borderId="118" xfId="0" applyNumberFormat="1" applyFont="1" applyBorder="1" applyAlignment="1">
      <alignment vertical="center"/>
    </xf>
    <xf numFmtId="170" fontId="85" fillId="35" borderId="366" xfId="0" applyNumberFormat="1" applyFont="1" applyFill="1" applyBorder="1" applyAlignment="1">
      <alignment vertical="center"/>
    </xf>
    <xf numFmtId="170" fontId="85" fillId="4" borderId="118" xfId="0" applyNumberFormat="1" applyFont="1" applyFill="1" applyBorder="1" applyAlignment="1">
      <alignment vertical="center"/>
    </xf>
    <xf numFmtId="170" fontId="85" fillId="0" borderId="303" xfId="0" applyNumberFormat="1" applyFont="1" applyBorder="1" applyAlignment="1">
      <alignment vertical="center"/>
    </xf>
    <xf numFmtId="170" fontId="85" fillId="0" borderId="328" xfId="0" applyNumberFormat="1" applyFont="1" applyBorder="1" applyAlignment="1">
      <alignment vertical="center"/>
    </xf>
    <xf numFmtId="170" fontId="50" fillId="4" borderId="107" xfId="0" applyNumberFormat="1" applyFont="1" applyFill="1" applyBorder="1" applyAlignment="1">
      <alignment vertical="center"/>
    </xf>
    <xf numFmtId="170" fontId="72" fillId="0" borderId="303" xfId="0" applyNumberFormat="1" applyFont="1" applyBorder="1" applyAlignment="1">
      <alignment vertical="center"/>
    </xf>
    <xf numFmtId="170" fontId="78" fillId="4" borderId="43" xfId="0" applyNumberFormat="1" applyFont="1" applyFill="1" applyBorder="1" applyAlignment="1">
      <alignment vertical="center"/>
    </xf>
    <xf numFmtId="170" fontId="78" fillId="4" borderId="161" xfId="9" applyNumberFormat="1" applyFont="1" applyFill="1" applyBorder="1" applyAlignment="1">
      <alignment vertical="center"/>
    </xf>
    <xf numFmtId="170" fontId="78" fillId="17" borderId="64" xfId="9" applyNumberFormat="1" applyFont="1" applyFill="1" applyBorder="1" applyAlignment="1">
      <alignment vertical="center"/>
    </xf>
    <xf numFmtId="170" fontId="30" fillId="56" borderId="303" xfId="0" applyNumberFormat="1" applyFont="1" applyFill="1" applyBorder="1" applyAlignment="1">
      <alignment vertical="center"/>
    </xf>
    <xf numFmtId="170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0" fontId="30" fillId="56" borderId="305" xfId="0" applyNumberFormat="1" applyFont="1" applyFill="1" applyBorder="1" applyAlignment="1">
      <alignment vertical="center"/>
    </xf>
    <xf numFmtId="170" fontId="30" fillId="62" borderId="206" xfId="0" applyNumberFormat="1" applyFont="1" applyFill="1" applyBorder="1" applyAlignment="1">
      <alignment vertical="center"/>
    </xf>
    <xf numFmtId="170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0" fontId="35" fillId="53" borderId="318" xfId="0" applyNumberFormat="1" applyFont="1" applyFill="1" applyBorder="1" applyAlignment="1">
      <alignment vertical="center"/>
    </xf>
    <xf numFmtId="170" fontId="35" fillId="53" borderId="319" xfId="0" applyNumberFormat="1" applyFont="1" applyFill="1" applyBorder="1" applyAlignment="1">
      <alignment vertical="center"/>
    </xf>
    <xf numFmtId="170" fontId="30" fillId="53" borderId="318" xfId="0" applyNumberFormat="1" applyFont="1" applyFill="1" applyBorder="1" applyAlignment="1">
      <alignment vertical="center"/>
    </xf>
    <xf numFmtId="170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0" fontId="15" fillId="53" borderId="307" xfId="9" applyNumberFormat="1" applyFont="1" applyFill="1" applyBorder="1" applyAlignment="1">
      <alignment vertical="center"/>
    </xf>
    <xf numFmtId="170" fontId="35" fillId="53" borderId="307" xfId="0" applyNumberFormat="1" applyFont="1" applyFill="1" applyBorder="1" applyAlignment="1">
      <alignment vertical="center"/>
    </xf>
    <xf numFmtId="170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0" fontId="239" fillId="4" borderId="43" xfId="0" applyNumberFormat="1" applyFont="1" applyFill="1" applyBorder="1" applyAlignment="1">
      <alignment vertical="center"/>
    </xf>
    <xf numFmtId="170" fontId="205" fillId="25" borderId="369" xfId="0" applyNumberFormat="1" applyFont="1" applyFill="1" applyBorder="1" applyAlignment="1">
      <alignment vertical="center"/>
    </xf>
    <xf numFmtId="170" fontId="30" fillId="25" borderId="367" xfId="0" applyNumberFormat="1" applyFont="1" applyFill="1" applyBorder="1" applyAlignment="1">
      <alignment vertical="center"/>
    </xf>
    <xf numFmtId="170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0" fontId="240" fillId="56" borderId="43" xfId="0" applyNumberFormat="1" applyFont="1" applyFill="1" applyBorder="1" applyAlignment="1">
      <alignment vertical="center"/>
    </xf>
    <xf numFmtId="170" fontId="135" fillId="62" borderId="148" xfId="0" applyNumberFormat="1" applyFont="1" applyFill="1" applyBorder="1" applyAlignment="1">
      <alignment vertical="center"/>
    </xf>
    <xf numFmtId="170" fontId="135" fillId="56" borderId="303" xfId="0" applyNumberFormat="1" applyFont="1" applyFill="1" applyBorder="1" applyAlignment="1">
      <alignment vertical="center"/>
    </xf>
    <xf numFmtId="170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0" fontId="240" fillId="4" borderId="43" xfId="0" applyNumberFormat="1" applyFont="1" applyFill="1" applyBorder="1" applyAlignment="1">
      <alignment vertical="center"/>
    </xf>
    <xf numFmtId="170" fontId="135" fillId="35" borderId="148" xfId="0" applyNumberFormat="1" applyFont="1" applyFill="1" applyBorder="1" applyAlignment="1">
      <alignment vertical="center"/>
    </xf>
    <xf numFmtId="170" fontId="240" fillId="40" borderId="43" xfId="0" applyNumberFormat="1" applyFont="1" applyFill="1" applyBorder="1" applyAlignment="1">
      <alignment vertical="center"/>
    </xf>
    <xf numFmtId="170" fontId="135" fillId="4" borderId="303" xfId="0" applyNumberFormat="1" applyFont="1" applyFill="1" applyBorder="1" applyAlignment="1">
      <alignment vertical="center"/>
    </xf>
    <xf numFmtId="170" fontId="135" fillId="0" borderId="303" xfId="0" applyNumberFormat="1" applyFont="1" applyBorder="1" applyAlignment="1">
      <alignment vertical="center"/>
    </xf>
    <xf numFmtId="170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0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0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0" fontId="239" fillId="4" borderId="28" xfId="0" applyNumberFormat="1" applyFont="1" applyFill="1" applyBorder="1" applyAlignment="1">
      <alignment vertical="center"/>
    </xf>
    <xf numFmtId="170" fontId="135" fillId="35" borderId="147" xfId="0" applyNumberFormat="1" applyFont="1" applyFill="1" applyBorder="1" applyAlignment="1">
      <alignment vertical="center"/>
    </xf>
    <xf numFmtId="170" fontId="240" fillId="4" borderId="28" xfId="0" applyNumberFormat="1" applyFont="1" applyFill="1" applyBorder="1" applyAlignment="1">
      <alignment vertical="center"/>
    </xf>
    <xf numFmtId="170" fontId="240" fillId="4" borderId="195" xfId="0" applyNumberFormat="1" applyFont="1" applyFill="1" applyBorder="1" applyAlignment="1">
      <alignment vertical="center"/>
    </xf>
    <xf numFmtId="170" fontId="76" fillId="4" borderId="40" xfId="0" applyNumberFormat="1" applyFont="1" applyFill="1" applyBorder="1" applyAlignment="1">
      <alignment vertical="center"/>
    </xf>
    <xf numFmtId="170" fontId="76" fillId="40" borderId="40" xfId="0" applyNumberFormat="1" applyFont="1" applyFill="1" applyBorder="1" applyAlignment="1">
      <alignment vertical="center"/>
    </xf>
    <xf numFmtId="170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0" fontId="30" fillId="35" borderId="372" xfId="0" applyNumberFormat="1" applyFont="1" applyFill="1" applyBorder="1" applyAlignment="1">
      <alignment vertical="center"/>
    </xf>
    <xf numFmtId="170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0" fontId="35" fillId="0" borderId="125" xfId="0" applyNumberFormat="1" applyFont="1" applyBorder="1" applyAlignment="1">
      <alignment vertical="center"/>
    </xf>
    <xf numFmtId="170" fontId="35" fillId="0" borderId="64" xfId="0" applyNumberFormat="1" applyFont="1" applyBorder="1" applyAlignment="1">
      <alignment vertical="center"/>
    </xf>
    <xf numFmtId="170" fontId="196" fillId="0" borderId="376" xfId="0" applyNumberFormat="1" applyFont="1" applyBorder="1" applyAlignment="1">
      <alignment vertical="center"/>
    </xf>
    <xf numFmtId="170" fontId="196" fillId="0" borderId="374" xfId="0" applyNumberFormat="1" applyFont="1" applyBorder="1" applyAlignment="1">
      <alignment vertical="center"/>
    </xf>
    <xf numFmtId="170" fontId="37" fillId="0" borderId="373" xfId="0" applyNumberFormat="1" applyFont="1" applyBorder="1" applyAlignment="1">
      <alignment vertical="center"/>
    </xf>
    <xf numFmtId="170" fontId="37" fillId="0" borderId="375" xfId="0" applyNumberFormat="1" applyFont="1" applyBorder="1" applyAlignment="1">
      <alignment vertical="center"/>
    </xf>
    <xf numFmtId="170" fontId="37" fillId="0" borderId="64" xfId="0" applyNumberFormat="1" applyFont="1" applyBorder="1" applyAlignment="1">
      <alignment vertical="center"/>
    </xf>
    <xf numFmtId="170" fontId="37" fillId="0" borderId="374" xfId="0" applyNumberFormat="1" applyFont="1" applyBorder="1" applyAlignment="1">
      <alignment vertical="center"/>
    </xf>
    <xf numFmtId="170" fontId="194" fillId="4" borderId="377" xfId="9" applyNumberFormat="1" applyFont="1" applyFill="1" applyBorder="1" applyAlignment="1">
      <alignment vertical="center"/>
    </xf>
    <xf numFmtId="170" fontId="76" fillId="4" borderId="363" xfId="9" applyNumberFormat="1" applyFont="1" applyFill="1" applyBorder="1" applyAlignment="1">
      <alignment vertical="center"/>
    </xf>
    <xf numFmtId="170" fontId="37" fillId="0" borderId="359" xfId="0" applyNumberFormat="1" applyFont="1" applyBorder="1" applyAlignment="1">
      <alignment vertical="center"/>
    </xf>
    <xf numFmtId="170" fontId="30" fillId="35" borderId="363" xfId="9" applyNumberFormat="1" applyFont="1" applyFill="1" applyBorder="1" applyAlignment="1">
      <alignment vertical="center"/>
    </xf>
    <xf numFmtId="170" fontId="50" fillId="4" borderId="363" xfId="9" applyNumberFormat="1" applyFont="1" applyFill="1" applyBorder="1" applyAlignment="1">
      <alignment vertical="center"/>
    </xf>
    <xf numFmtId="170" fontId="205" fillId="0" borderId="218" xfId="0" applyNumberFormat="1" applyFont="1" applyBorder="1" applyAlignment="1">
      <alignment vertical="center"/>
    </xf>
    <xf numFmtId="170" fontId="76" fillId="4" borderId="99" xfId="0" applyNumberFormat="1" applyFont="1" applyFill="1" applyBorder="1" applyAlignment="1">
      <alignment vertical="center"/>
    </xf>
    <xf numFmtId="170" fontId="78" fillId="0" borderId="118" xfId="0" applyNumberFormat="1" applyFont="1" applyBorder="1" applyAlignment="1">
      <alignment vertical="center"/>
    </xf>
    <xf numFmtId="170" fontId="72" fillId="35" borderId="366" xfId="0" applyNumberFormat="1" applyFont="1" applyFill="1" applyBorder="1" applyAlignment="1">
      <alignment vertical="center"/>
    </xf>
    <xf numFmtId="170" fontId="72" fillId="4" borderId="118" xfId="0" applyNumberFormat="1" applyFont="1" applyFill="1" applyBorder="1" applyAlignment="1">
      <alignment vertical="center"/>
    </xf>
    <xf numFmtId="170" fontId="78" fillId="4" borderId="118" xfId="0" applyNumberFormat="1" applyFont="1" applyFill="1" applyBorder="1" applyAlignment="1">
      <alignment vertical="center"/>
    </xf>
    <xf numFmtId="170" fontId="30" fillId="0" borderId="318" xfId="0" applyNumberFormat="1" applyFont="1" applyBorder="1" applyAlignment="1">
      <alignment vertical="center"/>
    </xf>
    <xf numFmtId="170" fontId="30" fillId="25" borderId="340" xfId="0" applyNumberFormat="1" applyFont="1" applyFill="1" applyBorder="1" applyAlignment="1">
      <alignment vertical="center"/>
    </xf>
    <xf numFmtId="170" fontId="29" fillId="25" borderId="318" xfId="0" applyNumberFormat="1" applyFont="1" applyFill="1" applyBorder="1" applyAlignment="1">
      <alignment vertical="center"/>
    </xf>
    <xf numFmtId="170" fontId="29" fillId="0" borderId="340" xfId="0" applyNumberFormat="1" applyFont="1" applyBorder="1" applyAlignment="1">
      <alignment vertical="center"/>
    </xf>
    <xf numFmtId="170" fontId="50" fillId="4" borderId="78" xfId="0" applyNumberFormat="1" applyFont="1" applyFill="1" applyBorder="1" applyAlignment="1">
      <alignment vertical="center"/>
    </xf>
    <xf numFmtId="170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0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0" fontId="29" fillId="63" borderId="28" xfId="0" applyNumberFormat="1" applyFont="1" applyFill="1" applyBorder="1" applyAlignment="1">
      <alignment vertical="center"/>
    </xf>
    <xf numFmtId="170" fontId="30" fillId="63" borderId="147" xfId="0" applyNumberFormat="1" applyFont="1" applyFill="1" applyBorder="1" applyAlignment="1">
      <alignment vertical="center"/>
    </xf>
    <xf numFmtId="170" fontId="30" fillId="63" borderId="28" xfId="0" applyNumberFormat="1" applyFont="1" applyFill="1" applyBorder="1" applyAlignment="1">
      <alignment vertical="center"/>
    </xf>
    <xf numFmtId="170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5" fontId="191" fillId="0" borderId="0" xfId="8" applyAlignment="1">
      <alignment vertical="center"/>
    </xf>
    <xf numFmtId="165" fontId="191" fillId="25" borderId="0" xfId="8" applyFill="1" applyAlignment="1">
      <alignment vertical="center"/>
    </xf>
    <xf numFmtId="165" fontId="209" fillId="0" borderId="0" xfId="8" applyFont="1" applyAlignment="1">
      <alignment vertical="center"/>
    </xf>
    <xf numFmtId="165" fontId="208" fillId="0" borderId="0" xfId="8" applyFont="1" applyAlignment="1">
      <alignment vertical="center"/>
    </xf>
    <xf numFmtId="165" fontId="191" fillId="60" borderId="0" xfId="8" applyFill="1" applyAlignment="1">
      <alignment vertical="center"/>
    </xf>
    <xf numFmtId="165" fontId="191" fillId="40" borderId="0" xfId="8" applyFill="1" applyAlignment="1">
      <alignment vertical="center"/>
    </xf>
    <xf numFmtId="165" fontId="191" fillId="4" borderId="0" xfId="8" applyFill="1" applyAlignment="1">
      <alignment vertical="center"/>
    </xf>
    <xf numFmtId="165" fontId="213" fillId="0" borderId="0" xfId="8" applyFont="1" applyAlignment="1">
      <alignment horizontal="center" vertical="center"/>
    </xf>
    <xf numFmtId="165" fontId="215" fillId="42" borderId="0" xfId="8" applyFont="1" applyFill="1" applyAlignment="1">
      <alignment vertical="center"/>
    </xf>
    <xf numFmtId="165" fontId="189" fillId="56" borderId="0" xfId="8" applyFont="1" applyFill="1" applyAlignment="1">
      <alignment vertical="center"/>
    </xf>
    <xf numFmtId="165" fontId="189" fillId="0" borderId="0" xfId="8" applyFont="1" applyAlignment="1">
      <alignment vertical="center"/>
    </xf>
    <xf numFmtId="165" fontId="191" fillId="56" borderId="0" xfId="8" applyFill="1" applyAlignment="1">
      <alignment vertical="center"/>
    </xf>
    <xf numFmtId="165" fontId="191" fillId="53" borderId="0" xfId="8" applyFill="1" applyAlignment="1">
      <alignment vertical="center"/>
    </xf>
    <xf numFmtId="165" fontId="237" fillId="0" borderId="0" xfId="8" applyFont="1" applyAlignment="1">
      <alignment vertical="center"/>
    </xf>
    <xf numFmtId="165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8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6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8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8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8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5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8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8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5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5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5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0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8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8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8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8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8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1" fontId="44" fillId="2" borderId="0" xfId="0" applyNumberFormat="1" applyFont="1" applyFill="1" applyAlignment="1">
      <alignment horizontal="right"/>
    </xf>
    <xf numFmtId="177" fontId="149" fillId="0" borderId="21" xfId="2" applyNumberFormat="1" applyFont="1" applyBorder="1" applyAlignment="1">
      <alignment vertical="center"/>
    </xf>
    <xf numFmtId="177" fontId="30" fillId="58" borderId="272" xfId="2" applyNumberFormat="1" applyFont="1" applyFill="1" applyBorder="1" applyAlignment="1">
      <alignment vertical="center"/>
    </xf>
    <xf numFmtId="177" fontId="30" fillId="58" borderId="382" xfId="2" applyNumberFormat="1" applyFont="1" applyFill="1" applyBorder="1" applyAlignment="1">
      <alignment vertical="center"/>
    </xf>
    <xf numFmtId="177" fontId="30" fillId="0" borderId="21" xfId="2" applyNumberFormat="1" applyFont="1" applyBorder="1" applyAlignment="1">
      <alignment vertical="center"/>
    </xf>
    <xf numFmtId="177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8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8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7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8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5" fontId="259" fillId="0" borderId="286" xfId="1" applyFont="1" applyBorder="1" applyAlignment="1">
      <alignment vertical="center"/>
    </xf>
    <xf numFmtId="176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8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7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0" fontId="262" fillId="4" borderId="43" xfId="0" applyNumberFormat="1" applyFont="1" applyFill="1" applyBorder="1" applyAlignment="1">
      <alignment vertical="center"/>
    </xf>
    <xf numFmtId="170" fontId="263" fillId="35" borderId="148" xfId="0" applyNumberFormat="1" applyFont="1" applyFill="1" applyBorder="1" applyAlignment="1">
      <alignment vertical="center"/>
    </xf>
    <xf numFmtId="170" fontId="262" fillId="40" borderId="43" xfId="0" applyNumberFormat="1" applyFont="1" applyFill="1" applyBorder="1" applyAlignment="1">
      <alignment vertical="center"/>
    </xf>
    <xf numFmtId="170" fontId="263" fillId="4" borderId="303" xfId="0" applyNumberFormat="1" applyFont="1" applyFill="1" applyBorder="1" applyAlignment="1">
      <alignment vertical="center"/>
    </xf>
    <xf numFmtId="170" fontId="263" fillId="0" borderId="303" xfId="0" applyNumberFormat="1" applyFont="1" applyBorder="1" applyAlignment="1">
      <alignment vertical="center"/>
    </xf>
    <xf numFmtId="170" fontId="263" fillId="0" borderId="328" xfId="0" applyNumberFormat="1" applyFont="1" applyBorder="1" applyAlignment="1">
      <alignment vertical="center"/>
    </xf>
    <xf numFmtId="170" fontId="264" fillId="40" borderId="43" xfId="0" applyNumberFormat="1" applyFont="1" applyFill="1" applyBorder="1" applyAlignment="1">
      <alignment vertical="center"/>
    </xf>
    <xf numFmtId="170" fontId="264" fillId="4" borderId="43" xfId="0" applyNumberFormat="1" applyFont="1" applyFill="1" applyBorder="1" applyAlignment="1">
      <alignment vertical="center"/>
    </xf>
    <xf numFmtId="170" fontId="265" fillId="4" borderId="303" xfId="0" applyNumberFormat="1" applyFont="1" applyFill="1" applyBorder="1" applyAlignment="1">
      <alignment vertical="center"/>
    </xf>
    <xf numFmtId="170" fontId="262" fillId="0" borderId="43" xfId="0" applyNumberFormat="1" applyFont="1" applyBorder="1" applyAlignment="1">
      <alignment vertical="center"/>
    </xf>
    <xf numFmtId="170" fontId="263" fillId="0" borderId="148" xfId="0" applyNumberFormat="1" applyFont="1" applyBorder="1" applyAlignment="1">
      <alignment vertical="center"/>
    </xf>
    <xf numFmtId="170" fontId="119" fillId="0" borderId="0" xfId="0" applyNumberFormat="1" applyFont="1"/>
    <xf numFmtId="0" fontId="119" fillId="0" borderId="0" xfId="0" applyFont="1"/>
    <xf numFmtId="0" fontId="120" fillId="0" borderId="0" xfId="0" applyFont="1"/>
    <xf numFmtId="170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0" fontId="30" fillId="64" borderId="312" xfId="0" applyNumberFormat="1" applyFont="1" applyFill="1" applyBorder="1" applyAlignment="1">
      <alignment vertical="center"/>
    </xf>
    <xf numFmtId="170" fontId="205" fillId="64" borderId="313" xfId="0" applyNumberFormat="1" applyFont="1" applyFill="1" applyBorder="1" applyAlignment="1">
      <alignment vertical="center"/>
    </xf>
    <xf numFmtId="165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0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0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0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8" fontId="271" fillId="0" borderId="0" xfId="13" applyNumberFormat="1" applyFont="1" applyAlignment="1">
      <alignment horizontal="centerContinuous"/>
    </xf>
    <xf numFmtId="178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8" fontId="269" fillId="0" borderId="0" xfId="13" applyNumberFormat="1" applyFont="1" applyAlignment="1">
      <alignment horizontal="centerContinuous"/>
    </xf>
    <xf numFmtId="178" fontId="269" fillId="0" borderId="0" xfId="13" applyNumberFormat="1" applyFont="1" applyAlignment="1">
      <alignment horizontal="center"/>
    </xf>
    <xf numFmtId="41" fontId="77" fillId="0" borderId="0" xfId="10" applyNumberFormat="1" applyFont="1"/>
    <xf numFmtId="179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0" fontId="77" fillId="4" borderId="396" xfId="10" applyNumberFormat="1" applyFont="1" applyFill="1" applyBorder="1"/>
    <xf numFmtId="41" fontId="77" fillId="4" borderId="396" xfId="11" applyFont="1" applyFill="1" applyBorder="1"/>
    <xf numFmtId="170" fontId="77" fillId="4" borderId="396" xfId="11" applyNumberFormat="1" applyFont="1" applyFill="1" applyBorder="1"/>
    <xf numFmtId="179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0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0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0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0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79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0" fontId="77" fillId="4" borderId="400" xfId="10" applyNumberFormat="1" applyFont="1" applyFill="1" applyBorder="1"/>
    <xf numFmtId="179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0" fontId="77" fillId="0" borderId="0" xfId="10" applyNumberFormat="1" applyFont="1"/>
    <xf numFmtId="170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79" fontId="77" fillId="4" borderId="396" xfId="11" applyNumberFormat="1" applyFont="1" applyFill="1" applyBorder="1"/>
    <xf numFmtId="170" fontId="274" fillId="4" borderId="396" xfId="11" applyNumberFormat="1" applyFont="1" applyFill="1" applyBorder="1"/>
    <xf numFmtId="41" fontId="274" fillId="4" borderId="396" xfId="11" applyFont="1" applyFill="1" applyBorder="1"/>
    <xf numFmtId="179" fontId="77" fillId="4" borderId="402" xfId="11" applyNumberFormat="1" applyFont="1" applyFill="1" applyBorder="1"/>
    <xf numFmtId="41" fontId="77" fillId="4" borderId="402" xfId="11" applyFont="1" applyFill="1" applyBorder="1"/>
    <xf numFmtId="180" fontId="77" fillId="0" borderId="0" xfId="10" applyNumberFormat="1" applyFont="1"/>
    <xf numFmtId="180" fontId="77" fillId="4" borderId="396" xfId="10" applyNumberFormat="1" applyFont="1" applyFill="1" applyBorder="1"/>
    <xf numFmtId="180" fontId="77" fillId="4" borderId="402" xfId="10" applyNumberFormat="1" applyFont="1" applyFill="1" applyBorder="1"/>
    <xf numFmtId="179" fontId="77" fillId="4" borderId="363" xfId="11" applyNumberFormat="1" applyFont="1" applyFill="1" applyBorder="1"/>
    <xf numFmtId="179" fontId="77" fillId="4" borderId="0" xfId="11" applyNumberFormat="1" applyFont="1" applyFill="1"/>
    <xf numFmtId="179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0" fontId="77" fillId="4" borderId="402" xfId="10" applyNumberFormat="1" applyFont="1" applyFill="1" applyBorder="1"/>
    <xf numFmtId="178" fontId="77" fillId="4" borderId="167" xfId="10" applyNumberFormat="1" applyFont="1" applyFill="1" applyBorder="1"/>
    <xf numFmtId="0" fontId="77" fillId="4" borderId="161" xfId="10" applyFont="1" applyFill="1" applyBorder="1"/>
    <xf numFmtId="178" fontId="272" fillId="4" borderId="401" xfId="10" applyNumberFormat="1" applyFont="1" applyFill="1" applyBorder="1"/>
    <xf numFmtId="170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79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0" fontId="273" fillId="4" borderId="403" xfId="11" applyNumberFormat="1" applyFont="1" applyFill="1" applyBorder="1"/>
    <xf numFmtId="170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79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79" fontId="77" fillId="4" borderId="161" xfId="12" applyNumberFormat="1" applyFont="1" applyFill="1" applyBorder="1"/>
    <xf numFmtId="49" fontId="77" fillId="4" borderId="398" xfId="10" applyNumberFormat="1" applyFont="1" applyFill="1" applyBorder="1"/>
    <xf numFmtId="170" fontId="77" fillId="4" borderId="403" xfId="11" applyNumberFormat="1" applyFont="1" applyFill="1" applyBorder="1"/>
    <xf numFmtId="170" fontId="272" fillId="4" borderId="396" xfId="11" applyNumberFormat="1" applyFont="1" applyFill="1" applyBorder="1"/>
    <xf numFmtId="41" fontId="272" fillId="4" borderId="396" xfId="11" applyFont="1" applyFill="1" applyBorder="1"/>
    <xf numFmtId="179" fontId="77" fillId="4" borderId="161" xfId="10" applyNumberFormat="1" applyFont="1" applyFill="1" applyBorder="1"/>
    <xf numFmtId="179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79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0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0" fontId="272" fillId="4" borderId="280" xfId="11" applyNumberFormat="1" applyFont="1" applyFill="1" applyBorder="1"/>
    <xf numFmtId="41" fontId="272" fillId="4" borderId="280" xfId="11" applyFont="1" applyFill="1" applyBorder="1"/>
    <xf numFmtId="170" fontId="77" fillId="4" borderId="363" xfId="11" applyNumberFormat="1" applyFont="1" applyFill="1" applyBorder="1"/>
    <xf numFmtId="41" fontId="77" fillId="4" borderId="363" xfId="11" applyFont="1" applyFill="1" applyBorder="1"/>
    <xf numFmtId="179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79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79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0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0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79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0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79" fontId="77" fillId="0" borderId="396" xfId="10" applyNumberFormat="1" applyFont="1" applyBorder="1"/>
    <xf numFmtId="170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79" fontId="77" fillId="0" borderId="400" xfId="10" applyNumberFormat="1" applyFont="1" applyBorder="1"/>
    <xf numFmtId="170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0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0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0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0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0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0" fontId="286" fillId="4" borderId="280" xfId="11" applyNumberFormat="1" applyFont="1" applyFill="1" applyBorder="1"/>
    <xf numFmtId="170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79" fontId="272" fillId="4" borderId="400" xfId="10" applyNumberFormat="1" applyFont="1" applyFill="1" applyBorder="1"/>
    <xf numFmtId="170" fontId="272" fillId="4" borderId="400" xfId="11" applyNumberFormat="1" applyFont="1" applyFill="1" applyBorder="1"/>
    <xf numFmtId="41" fontId="272" fillId="4" borderId="400" xfId="11" applyFont="1" applyFill="1" applyBorder="1"/>
    <xf numFmtId="170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0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0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0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0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49" fontId="77" fillId="4" borderId="414" xfId="10" applyNumberFormat="1" applyFont="1" applyFill="1" applyBorder="1" applyAlignment="1">
      <alignment horizontal="center"/>
    </xf>
    <xf numFmtId="0" fontId="77" fillId="4" borderId="415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49" fontId="77" fillId="0" borderId="402" xfId="10" applyNumberFormat="1" applyFont="1" applyBorder="1" applyAlignment="1">
      <alignment horizontal="center"/>
    </xf>
    <xf numFmtId="179" fontId="77" fillId="0" borderId="0" xfId="11" applyNumberFormat="1" applyFont="1"/>
    <xf numFmtId="179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79" fontId="77" fillId="0" borderId="402" xfId="10" applyNumberFormat="1" applyFont="1" applyBorder="1"/>
    <xf numFmtId="180" fontId="77" fillId="0" borderId="402" xfId="10" applyNumberFormat="1" applyFont="1" applyBorder="1"/>
    <xf numFmtId="180" fontId="77" fillId="0" borderId="396" xfId="10" applyNumberFormat="1" applyFont="1" applyBorder="1"/>
    <xf numFmtId="179" fontId="77" fillId="0" borderId="363" xfId="11" applyNumberFormat="1" applyFont="1" applyBorder="1"/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79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0" fontId="77" fillId="4" borderId="396" xfId="11" applyNumberFormat="1" applyFont="1" applyFill="1" applyBorder="1" applyAlignment="1">
      <alignment horizontal="right"/>
    </xf>
    <xf numFmtId="0" fontId="47" fillId="0" borderId="0" xfId="0" applyFont="1"/>
    <xf numFmtId="0" fontId="29" fillId="31" borderId="0" xfId="0" applyFont="1" applyFill="1"/>
    <xf numFmtId="0" fontId="35" fillId="28" borderId="359" xfId="0" applyFont="1" applyFill="1" applyBorder="1" applyAlignment="1">
      <alignment horizontal="center" vertical="center"/>
    </xf>
    <xf numFmtId="0" fontId="35" fillId="28" borderId="417" xfId="0" applyFont="1" applyFill="1" applyBorder="1" applyAlignment="1">
      <alignment horizontal="center" vertical="center"/>
    </xf>
    <xf numFmtId="0" fontId="47" fillId="66" borderId="418" xfId="0" applyFont="1" applyFill="1" applyBorder="1" applyAlignment="1">
      <alignment horizontal="center"/>
    </xf>
    <xf numFmtId="0" fontId="35" fillId="31" borderId="418" xfId="0" applyFont="1" applyFill="1" applyBorder="1" applyAlignment="1">
      <alignment vertical="center"/>
    </xf>
    <xf numFmtId="0" fontId="30" fillId="31" borderId="418" xfId="0" applyFont="1" applyFill="1" applyBorder="1" applyAlignment="1">
      <alignment vertical="center"/>
    </xf>
    <xf numFmtId="3" fontId="30" fillId="31" borderId="417" xfId="2" applyNumberFormat="1" applyFont="1" applyFill="1" applyBorder="1" applyAlignment="1">
      <alignment horizontal="right" vertical="center"/>
    </xf>
    <xf numFmtId="0" fontId="38" fillId="0" borderId="419" xfId="0" applyFont="1" applyBorder="1" applyAlignment="1">
      <alignment horizontal="center" vertical="center"/>
    </xf>
    <xf numFmtId="0" fontId="30" fillId="0" borderId="420" xfId="0" applyFont="1" applyBorder="1" applyAlignment="1">
      <alignment vertical="center"/>
    </xf>
    <xf numFmtId="3" fontId="30" fillId="0" borderId="419" xfId="2" applyNumberFormat="1" applyFont="1" applyBorder="1" applyAlignment="1">
      <alignment horizontal="right" vertical="center"/>
    </xf>
    <xf numFmtId="0" fontId="38" fillId="0" borderId="421" xfId="0" applyFont="1" applyBorder="1" applyAlignment="1">
      <alignment horizontal="center" vertical="center"/>
    </xf>
    <xf numFmtId="0" fontId="30" fillId="0" borderId="421" xfId="0" applyFont="1" applyBorder="1" applyAlignment="1">
      <alignment vertical="center"/>
    </xf>
    <xf numFmtId="3" fontId="30" fillId="0" borderId="421" xfId="2" applyNumberFormat="1" applyFont="1" applyBorder="1" applyAlignment="1">
      <alignment horizontal="right" vertical="center"/>
    </xf>
    <xf numFmtId="0" fontId="38" fillId="0" borderId="422" xfId="0" applyFont="1" applyBorder="1" applyAlignment="1">
      <alignment horizontal="center" vertical="center"/>
    </xf>
    <xf numFmtId="0" fontId="30" fillId="0" borderId="422" xfId="0" applyFont="1" applyBorder="1" applyAlignment="1">
      <alignment vertical="center"/>
    </xf>
    <xf numFmtId="3" fontId="30" fillId="0" borderId="422" xfId="2" applyNumberFormat="1" applyFont="1" applyBorder="1" applyAlignment="1">
      <alignment horizontal="right" vertical="center"/>
    </xf>
    <xf numFmtId="3" fontId="29" fillId="31" borderId="416" xfId="0" applyNumberFormat="1" applyFont="1" applyFill="1" applyBorder="1" applyAlignment="1">
      <alignment vertical="center"/>
    </xf>
    <xf numFmtId="3" fontId="29" fillId="0" borderId="416" xfId="0" applyNumberFormat="1" applyFont="1" applyBorder="1" applyAlignment="1">
      <alignment vertical="center"/>
    </xf>
    <xf numFmtId="3" fontId="47" fillId="66" borderId="416" xfId="0" applyNumberFormat="1" applyFont="1" applyFill="1" applyBorder="1" applyAlignment="1">
      <alignment horizontal="center" vertical="center"/>
    </xf>
    <xf numFmtId="3" fontId="30" fillId="28" borderId="359" xfId="0" applyNumberFormat="1" applyFont="1" applyFill="1" applyBorder="1" applyAlignment="1">
      <alignment horizontal="center" vertical="center"/>
    </xf>
    <xf numFmtId="3" fontId="30" fillId="28" borderId="109" xfId="0" applyNumberFormat="1" applyFont="1" applyFill="1" applyBorder="1" applyAlignment="1">
      <alignment vertical="center"/>
    </xf>
    <xf numFmtId="3" fontId="30" fillId="28" borderId="109" xfId="0" applyNumberFormat="1" applyFont="1" applyFill="1" applyBorder="1" applyAlignment="1">
      <alignment horizontal="center" vertical="center"/>
    </xf>
    <xf numFmtId="0" fontId="38" fillId="31" borderId="417" xfId="0" applyFont="1" applyFill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0" fontId="47" fillId="66" borderId="418" xfId="0" applyFont="1" applyFill="1" applyBorder="1" applyAlignment="1">
      <alignment horizontal="center"/>
    </xf>
    <xf numFmtId="3" fontId="36" fillId="28" borderId="359" xfId="0" applyNumberFormat="1" applyFont="1" applyFill="1" applyBorder="1" applyAlignment="1">
      <alignment horizontal="center" vertical="center"/>
    </xf>
    <xf numFmtId="0" fontId="36" fillId="28" borderId="359" xfId="0" applyFont="1" applyFill="1" applyBorder="1" applyAlignment="1">
      <alignment horizontal="center" vertical="center" wrapText="1"/>
    </xf>
    <xf numFmtId="0" fontId="36" fillId="28" borderId="417" xfId="0" applyFont="1" applyFill="1" applyBorder="1" applyAlignment="1">
      <alignment horizontal="center" vertical="center" wrapText="1"/>
    </xf>
    <xf numFmtId="3" fontId="36" fillId="28" borderId="417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413" xfId="0" applyFont="1" applyFill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0" fontId="199" fillId="28" borderId="308" xfId="0" applyNumberFormat="1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5" fontId="30" fillId="27" borderId="120" xfId="1" applyFont="1" applyFill="1" applyBorder="1" applyAlignment="1">
      <alignment horizontal="center" vertical="center"/>
    </xf>
    <xf numFmtId="165" fontId="148" fillId="27" borderId="285" xfId="1" applyFont="1" applyFill="1" applyBorder="1" applyAlignment="1">
      <alignment horizontal="center" vertical="center"/>
    </xf>
    <xf numFmtId="165" fontId="30" fillId="27" borderId="2" xfId="1" applyFont="1" applyFill="1" applyBorder="1" applyAlignment="1">
      <alignment horizontal="center" vertical="top" wrapText="1"/>
    </xf>
    <xf numFmtId="165" fontId="30" fillId="27" borderId="7" xfId="1" applyFont="1" applyFill="1" applyBorder="1" applyAlignment="1">
      <alignment horizontal="center" vertical="top" wrapText="1"/>
    </xf>
    <xf numFmtId="165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25" xfId="1" applyFont="1" applyFill="1" applyBorder="1" applyAlignment="1">
      <alignment horizontal="center" vertical="center"/>
    </xf>
    <xf numFmtId="165" fontId="30" fillId="27" borderId="31" xfId="1" applyFont="1" applyFill="1" applyBorder="1" applyAlignment="1">
      <alignment horizontal="center" vertical="center"/>
    </xf>
    <xf numFmtId="165" fontId="30" fillId="27" borderId="52" xfId="1" applyFont="1" applyFill="1" applyBorder="1" applyAlignment="1">
      <alignment horizontal="center" vertical="center"/>
    </xf>
    <xf numFmtId="165" fontId="148" fillId="27" borderId="298" xfId="1" applyFont="1" applyFill="1" applyBorder="1" applyAlignment="1">
      <alignment horizontal="center" vertical="center"/>
    </xf>
    <xf numFmtId="165" fontId="148" fillId="27" borderId="26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1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5" fontId="30" fillId="7" borderId="301" xfId="1" applyFont="1" applyFill="1" applyBorder="1" applyAlignment="1">
      <alignment horizontal="center" vertical="center" wrapText="1"/>
    </xf>
    <xf numFmtId="165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175" fontId="46" fillId="7" borderId="1" xfId="2" applyNumberFormat="1" applyFont="1" applyFill="1" applyBorder="1" applyAlignment="1">
      <alignment horizontal="center" vertical="center" wrapText="1"/>
    </xf>
    <xf numFmtId="175" fontId="46" fillId="7" borderId="6" xfId="2" applyNumberFormat="1" applyFont="1" applyFill="1" applyBorder="1" applyAlignment="1">
      <alignment horizontal="center" vertical="center" wrapText="1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0" fontId="21" fillId="28" borderId="191" xfId="0" applyNumberFormat="1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0" fontId="97" fillId="4" borderId="0" xfId="0" applyFont="1" applyFill="1" applyAlignment="1">
      <alignment horizontal="center" vertical="center"/>
    </xf>
    <xf numFmtId="165" fontId="148" fillId="27" borderId="272" xfId="1" applyFont="1" applyFill="1" applyBorder="1" applyAlignment="1">
      <alignment horizontal="center" vertical="center"/>
    </xf>
    <xf numFmtId="165" fontId="148" fillId="27" borderId="273" xfId="1" applyFont="1" applyFill="1" applyBorder="1" applyAlignment="1">
      <alignment horizontal="center" vertical="center"/>
    </xf>
    <xf numFmtId="170" fontId="30" fillId="9" borderId="1" xfId="0" applyNumberFormat="1" applyFont="1" applyFill="1" applyBorder="1" applyAlignment="1">
      <alignment horizontal="center" vertical="center" wrapText="1"/>
    </xf>
    <xf numFmtId="170" fontId="30" fillId="9" borderId="28" xfId="0" applyNumberFormat="1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174" fontId="29" fillId="0" borderId="18" xfId="0" applyNumberFormat="1" applyFont="1" applyBorder="1" applyAlignment="1">
      <alignment vertical="top" wrapText="1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5" fontId="29" fillId="0" borderId="16" xfId="3" applyNumberFormat="1" applyFont="1" applyBorder="1" applyAlignment="1">
      <alignment horizontal="left" vertical="top" wrapText="1"/>
    </xf>
    <xf numFmtId="165" fontId="29" fillId="0" borderId="10" xfId="3" applyNumberFormat="1" applyFont="1" applyBorder="1" applyAlignment="1">
      <alignment horizontal="left" vertical="top" wrapText="1"/>
    </xf>
    <xf numFmtId="165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35" fillId="2" borderId="0" xfId="0" applyFont="1" applyFill="1" applyAlignment="1">
      <alignment horizontal="left"/>
    </xf>
    <xf numFmtId="164" fontId="38" fillId="2" borderId="8" xfId="0" applyNumberFormat="1" applyFont="1" applyFill="1" applyBorder="1" applyAlignment="1">
      <alignment horizontal="left"/>
    </xf>
    <xf numFmtId="170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165" fontId="29" fillId="0" borderId="23" xfId="3" applyNumberFormat="1" applyFont="1" applyBorder="1" applyAlignment="1">
      <alignment horizontal="left" vertical="top" wrapText="1"/>
    </xf>
    <xf numFmtId="165" fontId="39" fillId="0" borderId="28" xfId="0" applyNumberFormat="1" applyFont="1" applyBorder="1" applyAlignment="1">
      <alignment horizontal="left" vertical="top" wrapText="1"/>
    </xf>
    <xf numFmtId="165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5" fontId="30" fillId="27" borderId="123" xfId="1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1" fontId="27" fillId="4" borderId="8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171" fontId="27" fillId="2" borderId="8" xfId="0" applyNumberFormat="1" applyFont="1" applyFill="1" applyBorder="1" applyAlignment="1">
      <alignment horizontal="right"/>
    </xf>
    <xf numFmtId="167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71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1" fontId="12" fillId="2" borderId="8" xfId="0" applyNumberFormat="1" applyFont="1" applyFill="1" applyBorder="1" applyAlignment="1">
      <alignment horizontal="right"/>
    </xf>
    <xf numFmtId="0" fontId="258" fillId="0" borderId="0" xfId="0" applyFont="1" applyAlignment="1">
      <alignment horizontal="center" wrapText="1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4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6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872192"/>
        <c:axId val="170902656"/>
        <c:axId val="0"/>
      </c:bar3DChart>
      <c:catAx>
        <c:axId val="170872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70902656"/>
        <c:crosses val="autoZero"/>
        <c:auto val="1"/>
        <c:lblAlgn val="ctr"/>
        <c:lblOffset val="100"/>
        <c:noMultiLvlLbl val="0"/>
      </c:catAx>
      <c:valAx>
        <c:axId val="1709026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70872192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160192"/>
        <c:axId val="225170176"/>
        <c:axId val="0"/>
      </c:bar3DChart>
      <c:catAx>
        <c:axId val="225160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5170176"/>
        <c:crosses val="autoZero"/>
        <c:auto val="1"/>
        <c:lblAlgn val="ctr"/>
        <c:lblOffset val="100"/>
        <c:noMultiLvlLbl val="0"/>
      </c:catAx>
      <c:valAx>
        <c:axId val="225170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5160192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:a16="http://schemas.microsoft.com/office/drawing/2014/main" xmlns="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:a16="http://schemas.microsoft.com/office/drawing/2014/main" xmlns="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:a16="http://schemas.microsoft.com/office/drawing/2014/main" xmlns="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:a16="http://schemas.microsoft.com/office/drawing/2014/main" xmlns="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:a16="http://schemas.microsoft.com/office/drawing/2014/main" xmlns="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:a16="http://schemas.microsoft.com/office/drawing/2014/main" xmlns="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:a16="http://schemas.microsoft.com/office/drawing/2014/main" xmlns="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:a16="http://schemas.microsoft.com/office/drawing/2014/main" xmlns="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:a16="http://schemas.microsoft.com/office/drawing/2014/main" xmlns="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:a16="http://schemas.microsoft.com/office/drawing/2014/main" xmlns="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:a16="http://schemas.microsoft.com/office/drawing/2014/main" xmlns="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:a16="http://schemas.microsoft.com/office/drawing/2014/main" xmlns="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:a16="http://schemas.microsoft.com/office/drawing/2014/main" xmlns="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:a16="http://schemas.microsoft.com/office/drawing/2014/main" xmlns="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:a16="http://schemas.microsoft.com/office/drawing/2014/main" xmlns="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:a16="http://schemas.microsoft.com/office/drawing/2014/main" xmlns="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:a16="http://schemas.microsoft.com/office/drawing/2014/main" xmlns="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:a16="http://schemas.microsoft.com/office/drawing/2014/main" xmlns="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:a16="http://schemas.microsoft.com/office/drawing/2014/main" xmlns="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:a16="http://schemas.microsoft.com/office/drawing/2014/main" xmlns="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:a16="http://schemas.microsoft.com/office/drawing/2014/main" xmlns="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:a16="http://schemas.microsoft.com/office/drawing/2014/main" xmlns="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:a16="http://schemas.microsoft.com/office/drawing/2014/main" xmlns="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:a16="http://schemas.microsoft.com/office/drawing/2014/main" xmlns="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:a16="http://schemas.microsoft.com/office/drawing/2014/main" xmlns="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:a16="http://schemas.microsoft.com/office/drawing/2014/main" xmlns="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:a16="http://schemas.microsoft.com/office/drawing/2014/main" xmlns="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:a16="http://schemas.microsoft.com/office/drawing/2014/main" xmlns="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:a16="http://schemas.microsoft.com/office/drawing/2014/main" xmlns="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:a16="http://schemas.microsoft.com/office/drawing/2014/main" xmlns="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:a16="http://schemas.microsoft.com/office/drawing/2014/main" xmlns="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:a16="http://schemas.microsoft.com/office/drawing/2014/main" xmlns="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:a16="http://schemas.microsoft.com/office/drawing/2014/main" xmlns="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:a16="http://schemas.microsoft.com/office/drawing/2014/main" xmlns="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:a16="http://schemas.microsoft.com/office/drawing/2014/main" xmlns="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:a16="http://schemas.microsoft.com/office/drawing/2014/main" xmlns="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:a16="http://schemas.microsoft.com/office/drawing/2014/main" xmlns="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:a16="http://schemas.microsoft.com/office/drawing/2014/main" xmlns="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:a16="http://schemas.microsoft.com/office/drawing/2014/main" xmlns="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:a16="http://schemas.microsoft.com/office/drawing/2014/main" xmlns="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:a16="http://schemas.microsoft.com/office/drawing/2014/main" xmlns="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:a16="http://schemas.microsoft.com/office/drawing/2014/main" xmlns="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:a16="http://schemas.microsoft.com/office/drawing/2014/main" xmlns="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:a16="http://schemas.microsoft.com/office/drawing/2014/main" xmlns="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:a16="http://schemas.microsoft.com/office/drawing/2014/main" xmlns="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:a16="http://schemas.microsoft.com/office/drawing/2014/main" xmlns="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:a16="http://schemas.microsoft.com/office/drawing/2014/main" xmlns="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:a16="http://schemas.microsoft.com/office/drawing/2014/main" xmlns="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:a16="http://schemas.microsoft.com/office/drawing/2014/main" xmlns="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:a16="http://schemas.microsoft.com/office/drawing/2014/main" xmlns="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:a16="http://schemas.microsoft.com/office/drawing/2014/main" xmlns="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:a16="http://schemas.microsoft.com/office/drawing/2014/main" xmlns="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:a16="http://schemas.microsoft.com/office/drawing/2014/main" xmlns="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:a16="http://schemas.microsoft.com/office/drawing/2014/main" xmlns="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:a16="http://schemas.microsoft.com/office/drawing/2014/main" xmlns="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:a16="http://schemas.microsoft.com/office/drawing/2014/main" xmlns="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:a16="http://schemas.microsoft.com/office/drawing/2014/main" xmlns="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:a16="http://schemas.microsoft.com/office/drawing/2014/main" xmlns="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:a16="http://schemas.microsoft.com/office/drawing/2014/main" xmlns="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:a16="http://schemas.microsoft.com/office/drawing/2014/main" xmlns="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:a16="http://schemas.microsoft.com/office/drawing/2014/main" xmlns="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:a16="http://schemas.microsoft.com/office/drawing/2014/main" xmlns="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:a16="http://schemas.microsoft.com/office/drawing/2014/main" xmlns="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:a16="http://schemas.microsoft.com/office/drawing/2014/main" xmlns="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:a16="http://schemas.microsoft.com/office/drawing/2014/main" xmlns="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:a16="http://schemas.microsoft.com/office/drawing/2014/main" xmlns="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:a16="http://schemas.microsoft.com/office/drawing/2014/main" xmlns="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:a16="http://schemas.microsoft.com/office/drawing/2014/main" xmlns="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:a16="http://schemas.microsoft.com/office/drawing/2014/main" xmlns="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:a16="http://schemas.microsoft.com/office/drawing/2014/main" xmlns="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:a16="http://schemas.microsoft.com/office/drawing/2014/main" xmlns="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:a16="http://schemas.microsoft.com/office/drawing/2014/main" xmlns="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:a16="http://schemas.microsoft.com/office/drawing/2014/main" xmlns="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:a16="http://schemas.microsoft.com/office/drawing/2014/main" xmlns="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:a16="http://schemas.microsoft.com/office/drawing/2014/main" xmlns="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:a16="http://schemas.microsoft.com/office/drawing/2014/main" xmlns="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:a16="http://schemas.microsoft.com/office/drawing/2014/main" xmlns="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:a16="http://schemas.microsoft.com/office/drawing/2014/main" xmlns="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:a16="http://schemas.microsoft.com/office/drawing/2014/main" xmlns="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:a16="http://schemas.microsoft.com/office/drawing/2014/main" xmlns="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:a16="http://schemas.microsoft.com/office/drawing/2014/main" xmlns="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:a16="http://schemas.microsoft.com/office/drawing/2014/main" xmlns="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:a16="http://schemas.microsoft.com/office/drawing/2014/main" xmlns="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:a16="http://schemas.microsoft.com/office/drawing/2014/main" xmlns="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:a16="http://schemas.microsoft.com/office/drawing/2014/main" xmlns="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:a16="http://schemas.microsoft.com/office/drawing/2014/main" xmlns="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:a16="http://schemas.microsoft.com/office/drawing/2014/main" xmlns="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:a16="http://schemas.microsoft.com/office/drawing/2014/main" xmlns="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:a16="http://schemas.microsoft.com/office/drawing/2014/main" xmlns="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:a16="http://schemas.microsoft.com/office/drawing/2014/main" xmlns="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:a16="http://schemas.microsoft.com/office/drawing/2014/main" xmlns="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:a16="http://schemas.microsoft.com/office/drawing/2014/main" xmlns="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:a16="http://schemas.microsoft.com/office/drawing/2014/main" xmlns="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:a16="http://schemas.microsoft.com/office/drawing/2014/main" xmlns="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:a16="http://schemas.microsoft.com/office/drawing/2014/main" xmlns="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:a16="http://schemas.microsoft.com/office/drawing/2014/main" xmlns="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:a16="http://schemas.microsoft.com/office/drawing/2014/main" xmlns="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:a16="http://schemas.microsoft.com/office/drawing/2014/main" xmlns="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:a16="http://schemas.microsoft.com/office/drawing/2014/main" xmlns="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:a16="http://schemas.microsoft.com/office/drawing/2014/main" xmlns="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:a16="http://schemas.microsoft.com/office/drawing/2014/main" xmlns="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:a16="http://schemas.microsoft.com/office/drawing/2014/main" xmlns="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:a16="http://schemas.microsoft.com/office/drawing/2014/main" xmlns="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:a16="http://schemas.microsoft.com/office/drawing/2014/main" xmlns="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:a16="http://schemas.microsoft.com/office/drawing/2014/main" xmlns="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:a16="http://schemas.microsoft.com/office/drawing/2014/main" xmlns="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:a16="http://schemas.microsoft.com/office/drawing/2014/main" xmlns="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:a16="http://schemas.microsoft.com/office/drawing/2014/main" xmlns="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:a16="http://schemas.microsoft.com/office/drawing/2014/main" xmlns="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:a16="http://schemas.microsoft.com/office/drawing/2014/main" xmlns="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:a16="http://schemas.microsoft.com/office/drawing/2014/main" xmlns="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:a16="http://schemas.microsoft.com/office/drawing/2014/main" xmlns="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:a16="http://schemas.microsoft.com/office/drawing/2014/main" xmlns="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:a16="http://schemas.microsoft.com/office/drawing/2014/main" xmlns="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:a16="http://schemas.microsoft.com/office/drawing/2014/main" xmlns="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:a16="http://schemas.microsoft.com/office/drawing/2014/main" xmlns="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:a16="http://schemas.microsoft.com/office/drawing/2014/main" xmlns="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:a16="http://schemas.microsoft.com/office/drawing/2014/main" xmlns="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:a16="http://schemas.microsoft.com/office/drawing/2014/main" xmlns="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:a16="http://schemas.microsoft.com/office/drawing/2014/main" xmlns="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:a16="http://schemas.microsoft.com/office/drawing/2014/main" xmlns="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:a16="http://schemas.microsoft.com/office/drawing/2014/main" xmlns="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:a16="http://schemas.microsoft.com/office/drawing/2014/main" xmlns="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:a16="http://schemas.microsoft.com/office/drawing/2014/main" xmlns="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:a16="http://schemas.microsoft.com/office/drawing/2014/main" xmlns="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:a16="http://schemas.microsoft.com/office/drawing/2014/main" xmlns="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:a16="http://schemas.microsoft.com/office/drawing/2014/main" xmlns="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:a16="http://schemas.microsoft.com/office/drawing/2014/main" xmlns="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:a16="http://schemas.microsoft.com/office/drawing/2014/main" xmlns="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:a16="http://schemas.microsoft.com/office/drawing/2014/main" xmlns="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:a16="http://schemas.microsoft.com/office/drawing/2014/main" xmlns="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:a16="http://schemas.microsoft.com/office/drawing/2014/main" xmlns="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:a16="http://schemas.microsoft.com/office/drawing/2014/main" xmlns="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:a16="http://schemas.microsoft.com/office/drawing/2014/main" xmlns="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:a16="http://schemas.microsoft.com/office/drawing/2014/main" xmlns="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:a16="http://schemas.microsoft.com/office/drawing/2014/main" xmlns="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:a16="http://schemas.microsoft.com/office/drawing/2014/main" xmlns="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:a16="http://schemas.microsoft.com/office/drawing/2014/main" xmlns="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:a16="http://schemas.microsoft.com/office/drawing/2014/main" xmlns="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:a16="http://schemas.microsoft.com/office/drawing/2014/main" xmlns="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:a16="http://schemas.microsoft.com/office/drawing/2014/main" xmlns="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:a16="http://schemas.microsoft.com/office/drawing/2014/main" xmlns="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:a16="http://schemas.microsoft.com/office/drawing/2014/main" xmlns="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:a16="http://schemas.microsoft.com/office/drawing/2014/main" xmlns="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:a16="http://schemas.microsoft.com/office/drawing/2014/main" xmlns="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:a16="http://schemas.microsoft.com/office/drawing/2014/main" xmlns="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:a16="http://schemas.microsoft.com/office/drawing/2014/main" xmlns="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:a16="http://schemas.microsoft.com/office/drawing/2014/main" xmlns="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:a16="http://schemas.microsoft.com/office/drawing/2014/main" xmlns="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:a16="http://schemas.microsoft.com/office/drawing/2014/main" xmlns="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:a16="http://schemas.microsoft.com/office/drawing/2014/main" xmlns="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:a16="http://schemas.microsoft.com/office/drawing/2014/main" xmlns="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:a16="http://schemas.microsoft.com/office/drawing/2014/main" xmlns="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:a16="http://schemas.microsoft.com/office/drawing/2014/main" xmlns="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:a16="http://schemas.microsoft.com/office/drawing/2014/main" xmlns="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:a16="http://schemas.microsoft.com/office/drawing/2014/main" xmlns="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:a16="http://schemas.microsoft.com/office/drawing/2014/main" xmlns="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:a16="http://schemas.microsoft.com/office/drawing/2014/main" xmlns="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:a16="http://schemas.microsoft.com/office/drawing/2014/main" xmlns="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:a16="http://schemas.microsoft.com/office/drawing/2014/main" xmlns="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:a16="http://schemas.microsoft.com/office/drawing/2014/main" xmlns="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:a16="http://schemas.microsoft.com/office/drawing/2014/main" xmlns="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:a16="http://schemas.microsoft.com/office/drawing/2014/main" xmlns="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:a16="http://schemas.microsoft.com/office/drawing/2014/main" xmlns="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:a16="http://schemas.microsoft.com/office/drawing/2014/main" xmlns="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:a16="http://schemas.microsoft.com/office/drawing/2014/main" xmlns="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:a16="http://schemas.microsoft.com/office/drawing/2014/main" xmlns="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:a16="http://schemas.microsoft.com/office/drawing/2014/main" xmlns="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:a16="http://schemas.microsoft.com/office/drawing/2014/main" xmlns="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:a16="http://schemas.microsoft.com/office/drawing/2014/main" xmlns="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:a16="http://schemas.microsoft.com/office/drawing/2014/main" xmlns="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:a16="http://schemas.microsoft.com/office/drawing/2014/main" xmlns="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:a16="http://schemas.microsoft.com/office/drawing/2014/main" xmlns="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:a16="http://schemas.microsoft.com/office/drawing/2014/main" xmlns="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:a16="http://schemas.microsoft.com/office/drawing/2014/main" xmlns="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:a16="http://schemas.microsoft.com/office/drawing/2014/main" xmlns="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:a16="http://schemas.microsoft.com/office/drawing/2014/main" xmlns="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:a16="http://schemas.microsoft.com/office/drawing/2014/main" xmlns="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:a16="http://schemas.microsoft.com/office/drawing/2014/main" xmlns="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:a16="http://schemas.microsoft.com/office/drawing/2014/main" xmlns="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:a16="http://schemas.microsoft.com/office/drawing/2014/main" xmlns="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:a16="http://schemas.microsoft.com/office/drawing/2014/main" xmlns="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:a16="http://schemas.microsoft.com/office/drawing/2014/main" xmlns="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:a16="http://schemas.microsoft.com/office/drawing/2014/main" xmlns="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:a16="http://schemas.microsoft.com/office/drawing/2014/main" xmlns="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:a16="http://schemas.microsoft.com/office/drawing/2014/main" xmlns="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:a16="http://schemas.microsoft.com/office/drawing/2014/main" xmlns="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:a16="http://schemas.microsoft.com/office/drawing/2014/main" xmlns="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:a16="http://schemas.microsoft.com/office/drawing/2014/main" xmlns="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:a16="http://schemas.microsoft.com/office/drawing/2014/main" xmlns="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:a16="http://schemas.microsoft.com/office/drawing/2014/main" xmlns="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:a16="http://schemas.microsoft.com/office/drawing/2014/main" xmlns="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:a16="http://schemas.microsoft.com/office/drawing/2014/main" xmlns="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:a16="http://schemas.microsoft.com/office/drawing/2014/main" xmlns="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:a16="http://schemas.microsoft.com/office/drawing/2014/main" xmlns="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:a16="http://schemas.microsoft.com/office/drawing/2014/main" xmlns="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:a16="http://schemas.microsoft.com/office/drawing/2014/main" xmlns="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:a16="http://schemas.microsoft.com/office/drawing/2014/main" xmlns="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:a16="http://schemas.microsoft.com/office/drawing/2014/main" xmlns="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:a16="http://schemas.microsoft.com/office/drawing/2014/main" xmlns="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:a16="http://schemas.microsoft.com/office/drawing/2014/main" xmlns="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:a16="http://schemas.microsoft.com/office/drawing/2014/main" xmlns="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:a16="http://schemas.microsoft.com/office/drawing/2014/main" xmlns="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:a16="http://schemas.microsoft.com/office/drawing/2014/main" xmlns="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:a16="http://schemas.microsoft.com/office/drawing/2014/main" xmlns="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:a16="http://schemas.microsoft.com/office/drawing/2014/main" xmlns="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:a16="http://schemas.microsoft.com/office/drawing/2014/main" xmlns="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:a16="http://schemas.microsoft.com/office/drawing/2014/main" xmlns="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:a16="http://schemas.microsoft.com/office/drawing/2014/main" xmlns="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:a16="http://schemas.microsoft.com/office/drawing/2014/main" xmlns="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:a16="http://schemas.microsoft.com/office/drawing/2014/main" xmlns="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:a16="http://schemas.microsoft.com/office/drawing/2014/main" xmlns="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:a16="http://schemas.microsoft.com/office/drawing/2014/main" xmlns="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:a16="http://schemas.microsoft.com/office/drawing/2014/main" xmlns="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:a16="http://schemas.microsoft.com/office/drawing/2014/main" xmlns="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:a16="http://schemas.microsoft.com/office/drawing/2014/main" xmlns="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:a16="http://schemas.microsoft.com/office/drawing/2014/main" xmlns="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:a16="http://schemas.microsoft.com/office/drawing/2014/main" xmlns="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:a16="http://schemas.microsoft.com/office/drawing/2014/main" xmlns="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:a16="http://schemas.microsoft.com/office/drawing/2014/main" xmlns="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:a16="http://schemas.microsoft.com/office/drawing/2014/main" xmlns="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:a16="http://schemas.microsoft.com/office/drawing/2014/main" xmlns="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:a16="http://schemas.microsoft.com/office/drawing/2014/main" xmlns="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:a16="http://schemas.microsoft.com/office/drawing/2014/main" xmlns="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:a16="http://schemas.microsoft.com/office/drawing/2014/main" xmlns="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:a16="http://schemas.microsoft.com/office/drawing/2014/main" xmlns="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:a16="http://schemas.microsoft.com/office/drawing/2014/main" xmlns="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:a16="http://schemas.microsoft.com/office/drawing/2014/main" xmlns="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:a16="http://schemas.microsoft.com/office/drawing/2014/main" xmlns="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14" t="s">
        <v>52</v>
      </c>
      <c r="B52" s="5714"/>
      <c r="C52" s="5714"/>
      <c r="D52" s="5714"/>
      <c r="E52" s="5714"/>
      <c r="F52" s="5714"/>
      <c r="G52" s="5714"/>
      <c r="H52" s="5714"/>
    </row>
    <row r="53" spans="1:8" ht="15.05">
      <c r="A53" s="5714" t="s">
        <v>53</v>
      </c>
      <c r="B53" s="5714"/>
      <c r="C53" s="5714"/>
      <c r="D53" s="5714"/>
      <c r="E53" s="5714"/>
      <c r="F53" s="5714"/>
      <c r="G53" s="5714"/>
      <c r="H53" s="5714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77" t="s">
        <v>1182</v>
      </c>
      <c r="B2" s="5777"/>
      <c r="C2" s="5777"/>
      <c r="D2" s="5777"/>
      <c r="E2" s="5777"/>
      <c r="F2" s="5777"/>
      <c r="G2" s="5777"/>
      <c r="H2" s="5777"/>
      <c r="I2" s="5777"/>
      <c r="J2" s="5777"/>
      <c r="K2" s="5777"/>
      <c r="L2" s="5777"/>
      <c r="M2" s="5777"/>
      <c r="N2" s="5777"/>
      <c r="O2" s="5777"/>
      <c r="P2" s="5777"/>
      <c r="Q2" s="5777"/>
      <c r="R2" s="5777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771" t="s">
        <v>477</v>
      </c>
      <c r="R5" s="5786" t="s">
        <v>6</v>
      </c>
      <c r="S5" s="5769" t="s">
        <v>1195</v>
      </c>
      <c r="T5" s="5771" t="s">
        <v>477</v>
      </c>
      <c r="U5" s="5773" t="s">
        <v>478</v>
      </c>
      <c r="V5" s="1846"/>
    </row>
    <row r="6" spans="1:22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787"/>
      <c r="S6" s="5770"/>
      <c r="T6" s="5772"/>
      <c r="U6" s="5773"/>
      <c r="V6" s="1846"/>
    </row>
    <row r="7" spans="1:22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[3]MAR!I416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11" t="s">
        <v>85</v>
      </c>
      <c r="I476" s="5811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63"/>
      <c r="B582" s="5763"/>
      <c r="C582" s="5763"/>
      <c r="D582" s="5763"/>
      <c r="E582" s="5763"/>
      <c r="F582" s="5763"/>
      <c r="G582" s="5763"/>
      <c r="H582" s="5763"/>
      <c r="I582" s="5764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65" t="s">
        <v>667</v>
      </c>
      <c r="I605" s="5766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67" t="s">
        <v>683</v>
      </c>
      <c r="I634" s="5768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5.85" customHeight="1">
      <c r="A4" s="196" t="s">
        <v>937</v>
      </c>
      <c r="B4" s="5793" t="s">
        <v>938</v>
      </c>
      <c r="C4" s="5794"/>
      <c r="D4" s="5794"/>
      <c r="E4" s="5794"/>
      <c r="F4" s="5794"/>
      <c r="G4" s="5795"/>
      <c r="H4" s="5799" t="s">
        <v>56</v>
      </c>
      <c r="I4" s="5799"/>
      <c r="J4" s="5799"/>
      <c r="K4" s="5800" t="s">
        <v>474</v>
      </c>
      <c r="L4" s="5800" t="s">
        <v>475</v>
      </c>
      <c r="M4" s="5800" t="s">
        <v>416</v>
      </c>
      <c r="N4" s="5802" t="s">
        <v>1078</v>
      </c>
      <c r="O4" s="214" t="s">
        <v>476</v>
      </c>
      <c r="P4" s="5803" t="s">
        <v>477</v>
      </c>
      <c r="Q4" s="5805" t="s">
        <v>6</v>
      </c>
      <c r="R4" s="5806" t="s">
        <v>704</v>
      </c>
    </row>
    <row r="5" spans="1:21" ht="14.25" customHeight="1">
      <c r="A5" s="197" t="s">
        <v>942</v>
      </c>
      <c r="B5" s="5796"/>
      <c r="C5" s="5797"/>
      <c r="D5" s="5797"/>
      <c r="E5" s="5797"/>
      <c r="F5" s="5797"/>
      <c r="G5" s="5798"/>
      <c r="H5" s="5808" t="s">
        <v>1080</v>
      </c>
      <c r="I5" s="5808"/>
      <c r="J5" s="5808"/>
      <c r="K5" s="5801"/>
      <c r="L5" s="5801"/>
      <c r="M5" s="5801"/>
      <c r="N5" s="5802"/>
      <c r="O5" s="215" t="s">
        <v>481</v>
      </c>
      <c r="P5" s="5804"/>
      <c r="Q5" s="5805"/>
      <c r="R5" s="5807"/>
    </row>
    <row r="6" spans="1:21" ht="12.7" customHeight="1">
      <c r="A6" s="198">
        <v>1</v>
      </c>
      <c r="B6" s="5788">
        <v>2</v>
      </c>
      <c r="C6" s="5788"/>
      <c r="D6" s="5788"/>
      <c r="E6" s="5788"/>
      <c r="F6" s="5788"/>
      <c r="G6" s="5788"/>
      <c r="H6" s="5789">
        <v>3</v>
      </c>
      <c r="I6" s="5789"/>
      <c r="J6" s="5789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744" t="s">
        <v>431</v>
      </c>
      <c r="H2" s="5744"/>
      <c r="I2" s="5744"/>
      <c r="J2" s="5744"/>
      <c r="K2" s="5744"/>
      <c r="L2" s="5744"/>
      <c r="M2" s="5744"/>
      <c r="N2" s="5744"/>
      <c r="O2" s="5744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13" t="s">
        <v>55</v>
      </c>
      <c r="H4" s="5815" t="s">
        <v>56</v>
      </c>
      <c r="I4" s="5815"/>
      <c r="J4" s="5814" t="s">
        <v>416</v>
      </c>
      <c r="K4" s="5816" t="s">
        <v>5</v>
      </c>
      <c r="L4" s="5816"/>
      <c r="M4" s="5816"/>
      <c r="N4" s="5814" t="s">
        <v>430</v>
      </c>
      <c r="O4" s="5820" t="s">
        <v>6</v>
      </c>
      <c r="P4" s="2132"/>
    </row>
    <row r="5" spans="1:17" s="2071" customFormat="1" ht="18.2">
      <c r="G5" s="5813"/>
      <c r="H5" s="5815"/>
      <c r="I5" s="5815"/>
      <c r="J5" s="5814"/>
      <c r="K5" s="2134" t="s">
        <v>432</v>
      </c>
      <c r="L5" s="2134" t="s">
        <v>433</v>
      </c>
      <c r="M5" s="2134" t="s">
        <v>434</v>
      </c>
      <c r="N5" s="5814"/>
      <c r="O5" s="5820"/>
      <c r="P5" s="2132"/>
    </row>
    <row r="6" spans="1:17" s="2072" customFormat="1" ht="12.55">
      <c r="G6" s="2085" t="s">
        <v>58</v>
      </c>
      <c r="H6" s="5817">
        <v>2</v>
      </c>
      <c r="I6" s="5818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19" t="s">
        <v>435</v>
      </c>
      <c r="B8" s="5819"/>
      <c r="C8" s="5819"/>
      <c r="D8" s="5819"/>
      <c r="E8" s="5819"/>
      <c r="F8" s="5819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23" t="s">
        <v>323</v>
      </c>
      <c r="I566" s="5723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24" t="s">
        <v>85</v>
      </c>
      <c r="I577" s="5724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12" t="s">
        <v>414</v>
      </c>
      <c r="H792" s="5725"/>
      <c r="I792" s="5725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G2:O2"/>
    <mergeCell ref="K4:M4"/>
    <mergeCell ref="H6:I6"/>
    <mergeCell ref="A8:F8"/>
    <mergeCell ref="H566:I566"/>
    <mergeCell ref="O4:O5"/>
    <mergeCell ref="H577:I577"/>
    <mergeCell ref="G792:I792"/>
    <mergeCell ref="G4:G5"/>
    <mergeCell ref="J4:J5"/>
    <mergeCell ref="N4:N5"/>
    <mergeCell ref="H4:I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44" t="s">
        <v>1247</v>
      </c>
      <c r="H2" s="5745"/>
      <c r="I2" s="5745"/>
      <c r="J2" s="5745"/>
      <c r="K2" s="5745"/>
      <c r="L2" s="5745"/>
      <c r="M2" s="5745"/>
      <c r="N2" s="5745"/>
      <c r="O2" s="5745"/>
      <c r="P2" s="5745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746" t="s">
        <v>55</v>
      </c>
      <c r="H4" s="5747" t="s">
        <v>56</v>
      </c>
      <c r="I4" s="5747"/>
      <c r="J4" s="5748" t="s">
        <v>416</v>
      </c>
      <c r="K4" s="5749" t="s">
        <v>5</v>
      </c>
      <c r="L4" s="5749"/>
      <c r="M4" s="5749"/>
      <c r="N4" s="5750" t="s">
        <v>1220</v>
      </c>
      <c r="O4" s="5748" t="s">
        <v>430</v>
      </c>
      <c r="P4" s="5752" t="s">
        <v>6</v>
      </c>
      <c r="Q4" s="4839"/>
    </row>
    <row r="5" spans="1:18" s="4026" customFormat="1" ht="23.35" customHeight="1">
      <c r="G5" s="5746"/>
      <c r="H5" s="5747"/>
      <c r="I5" s="5747"/>
      <c r="J5" s="5748"/>
      <c r="K5" s="4515" t="s">
        <v>432</v>
      </c>
      <c r="L5" s="4515" t="s">
        <v>433</v>
      </c>
      <c r="M5" s="4515" t="s">
        <v>434</v>
      </c>
      <c r="N5" s="5751"/>
      <c r="O5" s="5748"/>
      <c r="P5" s="5752"/>
      <c r="Q5" s="4839"/>
    </row>
    <row r="6" spans="1:18" s="4027" customFormat="1" ht="12.55">
      <c r="G6" s="4028" t="s">
        <v>58</v>
      </c>
      <c r="H6" s="5753">
        <v>2</v>
      </c>
      <c r="I6" s="5754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19" t="s">
        <v>435</v>
      </c>
      <c r="B8" s="5819"/>
      <c r="C8" s="5819"/>
      <c r="D8" s="5819"/>
      <c r="E8" s="5819"/>
      <c r="F8" s="5819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'[2]ALL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'[2]ALL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'[2]ALL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'[2]ALL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'[2]ALL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'[2]ALL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'[2]ALL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'[2]ALL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'[2]ALL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'[2]ALL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'[2]ALL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'[2]ALL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'[2]ALL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'[2]ALL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'[2]ALL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'[2]ALL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'[2]ALL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'[2]ALL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'[2]ALL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'[2]ALL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'[2]ALL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'[2]ALL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'[2]ALL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'[2]ALL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'[2]ALL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'[2]ALL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'[2]ALL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'[2]ALL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'[2]ALL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'[2]ALL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'[2]ALL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'[2]ALL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'[2]ALL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'[2]ALL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'[2]ALL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'[2]ALL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'[2]ALL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'[2]ALL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'[2]ALL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'[2]ALL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'[2]ALL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'[2]ALL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'[2]ALL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'[2]ALL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'[2]ALL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'[2]ALL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'[2]ALL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'[2]ALL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'[2]ALL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'[2]ALL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'[2]ALL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'[2]ALL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'[2]ALL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'[2]ALL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'[2]ALL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'[2]ALL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'[2]ALL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'[2]ALL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'[2]ALL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'[2]ALL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'[2]ALL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'[2]ALL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'[2]ALL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'[2]ALL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'[2]ALL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'[2]ALL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'[2]ALL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'[2]ALL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'[2]ALL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'[2]ALL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'[2]ALL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'[2]ALL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'[2]ALL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'[2]ALL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'[2]ALL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'[2]ALL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'[2]ALL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'[2]ALL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'[2]ALL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'[2]ALL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'[2]ALL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'[2]ALL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'[2]ALL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'[2]ALL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'[2]ALL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'[2]ALL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'[2]ALL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'[2]ALL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'[2]ALL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'[2]ALL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'[2]ALL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'[2]ALL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'[2]ALL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'[2]ALL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'[2]ALL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'[2]ALL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'[2]ALL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'[2]ALL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'[2]ALL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'[2]ALL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'[2]ALL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'[2]ALL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'[2]ALL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'[2]ALL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'[2]ALL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'[2]ALL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'[2]ALL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'[2]ALL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'[2]ALL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'[2]ALL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'[2]ALL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'[2]ALL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'[2]ALL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'[2]ALL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'[2]ALL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'[2]ALL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'[2]ALL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'[2]ALL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'[2]ALL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'[2]ALL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'[2]ALL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'[2]ALL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'[2]ALL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758" t="s">
        <v>323</v>
      </c>
      <c r="I613" s="5758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'[2]ALL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759" t="s">
        <v>85</v>
      </c>
      <c r="I624" s="5759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'[2]ALL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'[2]ALL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'[2]ALL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'[2]ALL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'[2]ALL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'[2]ALL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'[2]ALL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'[2]ALL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'[2]ALL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'[2]ALL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'[2]ALL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'[2]ALL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'[2]ALL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'[2]ALL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'[2]ALL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'[2]ALL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'[2]ALL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'[2]ALL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'[2]ALL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'[2]ALL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'[2]ALL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'[2]ALL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'[2]ALL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'[2]ALL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'[2]ALL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'[2]ALL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'[2]ALL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'[2]ALL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'[2]ALL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'[2]ALL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'[2]ALL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'[2]ALL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'[2]ALL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'[2]ALL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'[2]ALL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'[2]ALL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'[2]ALL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'[2]ALL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'[2]ALL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'[2]ALL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'[2]ALL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'[2]ALL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'[2]ALL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'[2]ALL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'[2]ALL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'[2]ALL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'[2]ALL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'[2]ALL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'[2]ALL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'[2]ALL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'[2]ALL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'[2]ALL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'[2]ALL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'[2]ALL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'[2]ALL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'[2]ALL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'[2]ALL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'[2]ALL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'[2]ALL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'[2]ALL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'[2]ALL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'[2]ALL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'[2]ALL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'[2]ALL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'[2]ALL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'[2]ALL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'[2]ALL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'[2]ALL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'[2]ALL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'[2]ALL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'[2]ALL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'[2]ALL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'[2]ALL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'[2]ALL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'[2]ALL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'[2]ALL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'[2]ALL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'[2]ALL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'[2]ALL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'[2]ALL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'[2]ALL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'[2]ALL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'[2]ALL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'[2]ALL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'[2]ALL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'[2]ALL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'[2]ALL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'[2]ALL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'[2]ALL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'[2]ALL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'[2]ALL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'[2]ALL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'[2]ALL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'[2]ALL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760" t="s">
        <v>414</v>
      </c>
      <c r="H845" s="5761"/>
      <c r="I845" s="5762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L849-[2]KOM!N196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L853-[2]KOM!N393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G845:I845"/>
    <mergeCell ref="H6:I6"/>
    <mergeCell ref="A8:F8"/>
    <mergeCell ref="H613:I613"/>
    <mergeCell ref="H624:I624"/>
    <mergeCell ref="N4:N5"/>
    <mergeCell ref="G2:P2"/>
    <mergeCell ref="G4:G5"/>
    <mergeCell ref="H4:I5"/>
    <mergeCell ref="J4:J5"/>
    <mergeCell ref="K4:M4"/>
    <mergeCell ref="O4:O5"/>
    <mergeCell ref="P4:P5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77" t="s">
        <v>1182</v>
      </c>
      <c r="B2" s="5777"/>
      <c r="C2" s="5777"/>
      <c r="D2" s="5777"/>
      <c r="E2" s="5777"/>
      <c r="F2" s="5777"/>
      <c r="G2" s="5777"/>
      <c r="H2" s="5777"/>
      <c r="I2" s="5777"/>
      <c r="J2" s="5777"/>
      <c r="K2" s="5777"/>
      <c r="L2" s="5777"/>
      <c r="M2" s="5777"/>
      <c r="N2" s="5777"/>
      <c r="O2" s="5777"/>
      <c r="P2" s="5777"/>
      <c r="Q2" s="5777"/>
      <c r="R2" s="5777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771" t="s">
        <v>477</v>
      </c>
      <c r="R5" s="5786" t="s">
        <v>6</v>
      </c>
      <c r="S5" s="5769" t="s">
        <v>1195</v>
      </c>
      <c r="T5" s="5771" t="s">
        <v>477</v>
      </c>
      <c r="U5" s="5773" t="s">
        <v>478</v>
      </c>
      <c r="V5" s="1846"/>
    </row>
    <row r="6" spans="1:22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787"/>
      <c r="S6" s="5770"/>
      <c r="T6" s="5772"/>
      <c r="U6" s="5773"/>
      <c r="V6" s="1846"/>
    </row>
    <row r="7" spans="1:22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21" t="s">
        <v>85</v>
      </c>
      <c r="I467" s="5776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763"/>
      <c r="B573" s="5763"/>
      <c r="C573" s="5763"/>
      <c r="D573" s="5763"/>
      <c r="E573" s="5763"/>
      <c r="F573" s="5763"/>
      <c r="G573" s="5763"/>
      <c r="H573" s="5763"/>
      <c r="I573" s="5764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765" t="s">
        <v>667</v>
      </c>
      <c r="I599" s="5766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767" t="s">
        <v>683</v>
      </c>
      <c r="I628" s="5768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U5:U6"/>
    <mergeCell ref="A2:R2"/>
    <mergeCell ref="A5:E6"/>
    <mergeCell ref="F5:I6"/>
    <mergeCell ref="J5:J6"/>
    <mergeCell ref="K5:K6"/>
    <mergeCell ref="L5:L6"/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9.600000000000001" customHeight="1">
      <c r="A4" s="196" t="s">
        <v>937</v>
      </c>
      <c r="B4" s="5793" t="s">
        <v>938</v>
      </c>
      <c r="C4" s="5794"/>
      <c r="D4" s="5794"/>
      <c r="E4" s="5794"/>
      <c r="F4" s="5794"/>
      <c r="G4" s="5795"/>
      <c r="H4" s="5799" t="s">
        <v>56</v>
      </c>
      <c r="I4" s="5799"/>
      <c r="J4" s="5799"/>
      <c r="K4" s="5800" t="s">
        <v>474</v>
      </c>
      <c r="L4" s="5800" t="s">
        <v>475</v>
      </c>
      <c r="M4" s="5800" t="s">
        <v>416</v>
      </c>
      <c r="N4" s="5802" t="s">
        <v>1078</v>
      </c>
      <c r="O4" s="214" t="s">
        <v>476</v>
      </c>
      <c r="P4" s="214" t="s">
        <v>1079</v>
      </c>
      <c r="Q4" s="5805" t="s">
        <v>6</v>
      </c>
      <c r="R4" s="5806" t="s">
        <v>704</v>
      </c>
    </row>
    <row r="5" spans="1:21" ht="16.45" customHeight="1">
      <c r="A5" s="197" t="s">
        <v>942</v>
      </c>
      <c r="B5" s="5796"/>
      <c r="C5" s="5797"/>
      <c r="D5" s="5797"/>
      <c r="E5" s="5797"/>
      <c r="F5" s="5797"/>
      <c r="G5" s="5798"/>
      <c r="H5" s="5808" t="s">
        <v>1080</v>
      </c>
      <c r="I5" s="5808"/>
      <c r="J5" s="5808"/>
      <c r="K5" s="5801"/>
      <c r="L5" s="5801"/>
      <c r="M5" s="5801"/>
      <c r="N5" s="5802"/>
      <c r="O5" s="215" t="s">
        <v>481</v>
      </c>
      <c r="P5" s="215"/>
      <c r="Q5" s="5805"/>
      <c r="R5" s="5807"/>
    </row>
    <row r="6" spans="1:21" ht="12.7" customHeight="1">
      <c r="A6" s="198">
        <v>1</v>
      </c>
      <c r="B6" s="5788">
        <v>2</v>
      </c>
      <c r="C6" s="5788"/>
      <c r="D6" s="5788"/>
      <c r="E6" s="5788"/>
      <c r="F6" s="5788"/>
      <c r="G6" s="5788"/>
      <c r="H6" s="5789">
        <v>3</v>
      </c>
      <c r="I6" s="5789"/>
      <c r="J6" s="5789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777" t="s">
        <v>1182</v>
      </c>
      <c r="B2" s="5822"/>
      <c r="C2" s="5822"/>
      <c r="D2" s="5822"/>
      <c r="E2" s="5822"/>
      <c r="F2" s="5822"/>
      <c r="G2" s="5822"/>
      <c r="H2" s="5822"/>
      <c r="I2" s="5822"/>
      <c r="J2" s="5822"/>
      <c r="K2" s="5822"/>
      <c r="L2" s="5822"/>
      <c r="M2" s="5822"/>
      <c r="N2" s="5822"/>
      <c r="O2" s="5822"/>
      <c r="P2" s="5822"/>
      <c r="Q2" s="5822"/>
      <c r="R2" s="5822"/>
      <c r="S2" s="5822"/>
      <c r="T2" s="5822"/>
      <c r="U2" s="5822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771" t="s">
        <v>477</v>
      </c>
      <c r="R5" s="5823" t="s">
        <v>6</v>
      </c>
      <c r="S5" s="5769" t="s">
        <v>1195</v>
      </c>
      <c r="T5" s="5771" t="s">
        <v>477</v>
      </c>
      <c r="U5" s="5773" t="s">
        <v>478</v>
      </c>
      <c r="V5" s="1846"/>
    </row>
    <row r="6" spans="1:22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824"/>
      <c r="S6" s="5770"/>
      <c r="T6" s="5772"/>
      <c r="U6" s="5773"/>
      <c r="V6" s="1846"/>
    </row>
    <row r="7" spans="1:22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21" t="s">
        <v>85</v>
      </c>
      <c r="I464" s="5776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763"/>
      <c r="B568" s="5763"/>
      <c r="C568" s="5763"/>
      <c r="D568" s="5763"/>
      <c r="E568" s="5763"/>
      <c r="F568" s="5763"/>
      <c r="G568" s="5763"/>
      <c r="H568" s="5763"/>
      <c r="I568" s="5764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765" t="s">
        <v>667</v>
      </c>
      <c r="I594" s="5766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767" t="s">
        <v>683</v>
      </c>
      <c r="I623" s="5768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H594:I594"/>
    <mergeCell ref="H623:I623"/>
    <mergeCell ref="T5:T6"/>
    <mergeCell ref="U5:U6"/>
    <mergeCell ref="A7:E7"/>
    <mergeCell ref="F7:I7"/>
    <mergeCell ref="H464:I464"/>
    <mergeCell ref="A568:I568"/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39" t="s">
        <v>56</v>
      </c>
      <c r="C5" s="5829"/>
      <c r="D5" s="1544" t="s">
        <v>4</v>
      </c>
      <c r="E5" s="5825" t="s">
        <v>417</v>
      </c>
      <c r="F5" s="5825" t="s">
        <v>418</v>
      </c>
      <c r="G5" s="5825" t="s">
        <v>702</v>
      </c>
      <c r="H5" s="5825" t="s">
        <v>420</v>
      </c>
      <c r="I5" s="5825" t="s">
        <v>421</v>
      </c>
      <c r="J5" s="5825" t="s">
        <v>422</v>
      </c>
      <c r="K5" s="5825" t="s">
        <v>423</v>
      </c>
      <c r="L5" s="5825" t="s">
        <v>424</v>
      </c>
      <c r="M5" s="5825" t="s">
        <v>425</v>
      </c>
      <c r="N5" s="5825" t="s">
        <v>426</v>
      </c>
      <c r="O5" s="5825" t="s">
        <v>427</v>
      </c>
      <c r="P5" s="5825" t="s">
        <v>428</v>
      </c>
      <c r="Q5" s="5825" t="s">
        <v>434</v>
      </c>
      <c r="R5" s="318" t="s">
        <v>703</v>
      </c>
      <c r="S5" s="5827" t="s">
        <v>6</v>
      </c>
      <c r="T5" s="5829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40"/>
      <c r="C6" s="5830"/>
      <c r="D6" s="1546" t="s">
        <v>706</v>
      </c>
      <c r="E6" s="5826"/>
      <c r="F6" s="5826"/>
      <c r="G6" s="5826"/>
      <c r="H6" s="5826"/>
      <c r="I6" s="5826"/>
      <c r="J6" s="5826"/>
      <c r="K6" s="5826"/>
      <c r="L6" s="5826"/>
      <c r="M6" s="5826"/>
      <c r="N6" s="5826"/>
      <c r="O6" s="5826"/>
      <c r="P6" s="5826"/>
      <c r="Q6" s="5826"/>
      <c r="R6" s="1587" t="s">
        <v>430</v>
      </c>
      <c r="S6" s="5828"/>
      <c r="T6" s="5830"/>
      <c r="V6" s="1586"/>
      <c r="W6" s="1586"/>
      <c r="X6" s="1586"/>
    </row>
    <row r="7" spans="1:24" s="242" customFormat="1">
      <c r="A7" s="1547" t="s">
        <v>58</v>
      </c>
      <c r="B7" s="5832">
        <v>2</v>
      </c>
      <c r="C7" s="5832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'[4]TARGET MURNI DAN PERUBAHAN'!D15</f>
        <v>60000000</v>
      </c>
      <c r="E15" s="355">
        <f>[5]Januari!$D$35</f>
        <v>0</v>
      </c>
      <c r="F15" s="355">
        <f>[5]Februari!$D$35</f>
        <v>0</v>
      </c>
      <c r="G15" s="355">
        <f>[5]Maret!$D$35</f>
        <v>0</v>
      </c>
      <c r="H15" s="355">
        <f>[5]April!$D$35</f>
        <v>0</v>
      </c>
      <c r="I15" s="355">
        <f>[5]Mei!$D$35</f>
        <v>0</v>
      </c>
      <c r="J15" s="355">
        <f>[5]Juni!$D$35</f>
        <v>36632400</v>
      </c>
      <c r="K15" s="355">
        <f>[5]Juli!$D$35</f>
        <v>0</v>
      </c>
      <c r="L15" s="355">
        <f>[5]Agustus!$D$35</f>
        <v>26166000</v>
      </c>
      <c r="M15" s="355">
        <f>[5]September!$D$35</f>
        <v>1280000</v>
      </c>
      <c r="N15" s="355">
        <f>[5]Oktober!$D$35</f>
        <v>2600000</v>
      </c>
      <c r="O15" s="355">
        <f>[5]Nopember!$D$35</f>
        <v>0</v>
      </c>
      <c r="P15" s="355">
        <f>[5]Desember!$D$35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'[4]TARGET MURNI DAN PERUBAHAN'!D16</f>
        <v>8500000</v>
      </c>
      <c r="E16" s="355">
        <f>[5]Januari!$E$35</f>
        <v>0</v>
      </c>
      <c r="F16" s="355">
        <f>[5]Februari!$E$35</f>
        <v>0</v>
      </c>
      <c r="G16" s="355">
        <f>[5]Maret!$E$35</f>
        <v>250000</v>
      </c>
      <c r="H16" s="355">
        <f>[5]April!$E$35</f>
        <v>2500000</v>
      </c>
      <c r="I16" s="355">
        <f>[5]Mei!$E$35</f>
        <v>1000000</v>
      </c>
      <c r="J16" s="355">
        <f>[5]Juni!$E$35</f>
        <v>0</v>
      </c>
      <c r="K16" s="355">
        <f>[5]Juli!$E$35</f>
        <v>0</v>
      </c>
      <c r="L16" s="355">
        <f>[5]Agustus!$E$35</f>
        <v>17181824</v>
      </c>
      <c r="M16" s="355">
        <f>[5]September!$E$35</f>
        <v>4295456</v>
      </c>
      <c r="N16" s="355">
        <f>[5]Oktober!$E$35</f>
        <v>8590912</v>
      </c>
      <c r="O16" s="355">
        <f>[5]Nopember!$E$35</f>
        <v>0</v>
      </c>
      <c r="P16" s="355">
        <f>[5]Desember!$E$35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[5]Januari!$F$35</f>
        <v>1078800</v>
      </c>
      <c r="F19" s="355">
        <f>[5]Februari!$F$35</f>
        <v>0</v>
      </c>
      <c r="G19" s="355">
        <f>[5]Maret!$F$35</f>
        <v>0</v>
      </c>
      <c r="H19" s="355">
        <f>[5]April!$F$35</f>
        <v>13090000</v>
      </c>
      <c r="I19" s="355">
        <f>[5]Mei!$F$35</f>
        <v>0</v>
      </c>
      <c r="J19" s="355">
        <f>[5]Juni!$F$35</f>
        <v>0</v>
      </c>
      <c r="K19" s="355">
        <f>[5]Juli!$F$35</f>
        <v>0</v>
      </c>
      <c r="L19" s="355">
        <f>[5]Agustus!$F$35</f>
        <v>0</v>
      </c>
      <c r="M19" s="355">
        <f>[5]September!$F$35</f>
        <v>0</v>
      </c>
      <c r="N19" s="355">
        <f>[5]Oktober!$F$35</f>
        <v>0</v>
      </c>
      <c r="O19" s="355">
        <f>[5]Nopember!$F$35</f>
        <v>4580000</v>
      </c>
      <c r="P19" s="355">
        <f>[5]Desember!$F$35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[5]Januari!$G$35</f>
        <v>0</v>
      </c>
      <c r="F20" s="355">
        <f>[5]Februari!$G$35</f>
        <v>0</v>
      </c>
      <c r="G20" s="355">
        <f>[5]Maret!$G$35</f>
        <v>0</v>
      </c>
      <c r="H20" s="355">
        <f>[5]April!$G$35</f>
        <v>0</v>
      </c>
      <c r="I20" s="355">
        <f>[5]Mei!$G$35</f>
        <v>0</v>
      </c>
      <c r="J20" s="355">
        <f>[5]Juni!$G$35</f>
        <v>0</v>
      </c>
      <c r="K20" s="355">
        <f>[5]Juli!$G$35</f>
        <v>0</v>
      </c>
      <c r="L20" s="355">
        <f>[5]Agustus!$G$35</f>
        <v>0</v>
      </c>
      <c r="M20" s="355">
        <f>[5]September!$G$35</f>
        <v>0</v>
      </c>
      <c r="N20" s="355">
        <f>[5]Oktober!$G$35</f>
        <v>0</v>
      </c>
      <c r="O20" s="355">
        <f>[5]Nopember!$G$35</f>
        <v>0</v>
      </c>
      <c r="P20" s="355">
        <f>[5]Desember!$G$35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[5]Januari!$H$35</f>
        <v>0</v>
      </c>
      <c r="F21" s="355">
        <f>[5]Februari!$H$35</f>
        <v>0</v>
      </c>
      <c r="G21" s="355">
        <f>[5]Maret!$H$35</f>
        <v>0</v>
      </c>
      <c r="H21" s="355">
        <f>[5]April!$H$35</f>
        <v>0</v>
      </c>
      <c r="I21" s="355">
        <f>[5]Mei!$H$35</f>
        <v>0</v>
      </c>
      <c r="J21" s="355">
        <f>[5]Juni!$H$35</f>
        <v>0</v>
      </c>
      <c r="K21" s="355">
        <f>[5]Juli!$H$35</f>
        <v>0</v>
      </c>
      <c r="L21" s="355">
        <f>[5]Agustus!$H$35</f>
        <v>0</v>
      </c>
      <c r="M21" s="355">
        <f>[5]September!$H$35</f>
        <v>0</v>
      </c>
      <c r="N21" s="355">
        <f>[5]Oktober!$H$35</f>
        <v>0</v>
      </c>
      <c r="O21" s="355">
        <f>[5]Nopember!$H$35</f>
        <v>0</v>
      </c>
      <c r="P21" s="355">
        <f>[5]Desember!$H$35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[5]Januari!$I$35</f>
        <v>5537475</v>
      </c>
      <c r="F22" s="375">
        <f>[5]Februari!$I$35</f>
        <v>4490000</v>
      </c>
      <c r="G22" s="375">
        <f>[5]Maret!$I$35</f>
        <v>16539200</v>
      </c>
      <c r="H22" s="375">
        <f>[5]April!$I$35</f>
        <v>1927200</v>
      </c>
      <c r="I22" s="375">
        <f>[5]Mei!$I$35</f>
        <v>0</v>
      </c>
      <c r="J22" s="375">
        <f>[5]Juni!$I$35</f>
        <v>0</v>
      </c>
      <c r="K22" s="375">
        <f>[5]Juli!$I$35</f>
        <v>0</v>
      </c>
      <c r="L22" s="375">
        <f>[5]Agustus!$I$35</f>
        <v>0</v>
      </c>
      <c r="M22" s="375">
        <f>[5]September!$I$35</f>
        <v>0</v>
      </c>
      <c r="N22" s="375">
        <f>[5]Oktober!$I$35</f>
        <v>75000</v>
      </c>
      <c r="O22" s="375">
        <f>[5]Nopember!$I$35</f>
        <v>16770600</v>
      </c>
      <c r="P22" s="375">
        <f>[5]Desember!$I$35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'[4]TARGET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'[4]TARGET MURNI DAN PERUBAHAN'!D27</f>
        <v>0</v>
      </c>
      <c r="E29" s="355">
        <f>[6]Januari!$D$35</f>
        <v>0</v>
      </c>
      <c r="F29" s="355">
        <f>[6]Februari!$D$35</f>
        <v>0</v>
      </c>
      <c r="G29" s="355">
        <f>[6]Maret!$D$35</f>
        <v>0</v>
      </c>
      <c r="H29" s="355">
        <f>[6]April!$D$35</f>
        <v>0</v>
      </c>
      <c r="I29" s="355">
        <f>[6]Mei!$D$35</f>
        <v>0</v>
      </c>
      <c r="J29" s="355">
        <f>[6]Juni!$D$35</f>
        <v>0</v>
      </c>
      <c r="K29" s="355">
        <f>[6]Juli!$D$35</f>
        <v>0</v>
      </c>
      <c r="L29" s="355">
        <f>[6]Agustus!$D$35</f>
        <v>0</v>
      </c>
      <c r="M29" s="355">
        <f>[6]September!$D$35</f>
        <v>0</v>
      </c>
      <c r="N29" s="355">
        <f>[6]Oktober!$D$35</f>
        <v>0</v>
      </c>
      <c r="O29" s="355">
        <f>[6]Nopember!$D$35</f>
        <v>0</v>
      </c>
      <c r="P29" s="355">
        <f>[6]Desember!$D$35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[6]Januari!$E$35</f>
        <v>0</v>
      </c>
      <c r="F32" s="355">
        <f>[6]Februari!$E$35</f>
        <v>0</v>
      </c>
      <c r="G32" s="355">
        <f>[6]Maret!$E$35</f>
        <v>0</v>
      </c>
      <c r="H32" s="355">
        <f>[6]April!$E$35</f>
        <v>0</v>
      </c>
      <c r="I32" s="355">
        <f>[6]Mei!$E$35</f>
        <v>0</v>
      </c>
      <c r="J32" s="355">
        <f>[6]Juni!$E$35</f>
        <v>0</v>
      </c>
      <c r="K32" s="355">
        <f>[6]Juli!$E$35</f>
        <v>0</v>
      </c>
      <c r="L32" s="355">
        <f>[6]Agustus!$E$35</f>
        <v>0</v>
      </c>
      <c r="M32" s="355">
        <f>[6]September!$E$35</f>
        <v>0</v>
      </c>
      <c r="N32" s="355">
        <f>[6]Oktober!$E$35</f>
        <v>0</v>
      </c>
      <c r="O32" s="355">
        <f>[6]Nopember!$E$35</f>
        <v>0</v>
      </c>
      <c r="P32" s="355">
        <f>[6]Desember!$E$35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[6]Januari!$F$35</f>
        <v>0</v>
      </c>
      <c r="F33" s="355">
        <f>[6]Februari!$F$35</f>
        <v>0</v>
      </c>
      <c r="G33" s="355">
        <f>[6]Maret!$F$35</f>
        <v>0</v>
      </c>
      <c r="H33" s="355">
        <f>[6]April!$F$35</f>
        <v>0</v>
      </c>
      <c r="I33" s="355">
        <f>[6]Mei!$F$35</f>
        <v>0</v>
      </c>
      <c r="J33" s="355">
        <f>[6]Juni!$F$35</f>
        <v>0</v>
      </c>
      <c r="K33" s="355">
        <f>[6]Juli!$F$35</f>
        <v>0</v>
      </c>
      <c r="L33" s="355">
        <f>[6]Agustus!$F$35</f>
        <v>0</v>
      </c>
      <c r="M33" s="355">
        <f>[6]September!$F$35</f>
        <v>0</v>
      </c>
      <c r="N33" s="355">
        <f>[6]Oktober!$F$35</f>
        <v>0</v>
      </c>
      <c r="O33" s="355">
        <f>[6]Nopember!$F$35</f>
        <v>3000000</v>
      </c>
      <c r="P33" s="355">
        <f>[6]Desember!$F$35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[6]Januari!$G$35</f>
        <v>0</v>
      </c>
      <c r="F34" s="355">
        <f>[6]Februari!$G$35</f>
        <v>0</v>
      </c>
      <c r="G34" s="355">
        <f>[6]Maret!$G$35</f>
        <v>0</v>
      </c>
      <c r="H34" s="355">
        <f>[6]April!$G$35</f>
        <v>0</v>
      </c>
      <c r="I34" s="355">
        <f>[6]Mei!$G$35</f>
        <v>0</v>
      </c>
      <c r="J34" s="355">
        <f>[6]Juni!$G$35</f>
        <v>0</v>
      </c>
      <c r="K34" s="355">
        <f>[6]Juli!$G$35</f>
        <v>0</v>
      </c>
      <c r="L34" s="355">
        <f>[6]Agustus!$G$35</f>
        <v>0</v>
      </c>
      <c r="M34" s="355">
        <f>[6]September!$G$35</f>
        <v>0</v>
      </c>
      <c r="N34" s="355">
        <f>[6]Oktober!$G$35</f>
        <v>0</v>
      </c>
      <c r="O34" s="355">
        <f>[6]Nopember!$G$35</f>
        <v>0</v>
      </c>
      <c r="P34" s="355">
        <f>[6]Desember!$G$35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[6]Januari!$H$35</f>
        <v>0</v>
      </c>
      <c r="F35" s="355">
        <f>[6]Februari!$H$35</f>
        <v>0</v>
      </c>
      <c r="G35" s="355">
        <f>[6]Maret!$H$35</f>
        <v>0</v>
      </c>
      <c r="H35" s="355">
        <f>[6]April!$H$35</f>
        <v>0</v>
      </c>
      <c r="I35" s="355">
        <f>[6]Mei!$H$35</f>
        <v>0</v>
      </c>
      <c r="J35" s="355">
        <f>[6]Juni!$H$35</f>
        <v>0</v>
      </c>
      <c r="K35" s="355">
        <f>[6]Juli!$H$35</f>
        <v>0</v>
      </c>
      <c r="L35" s="355">
        <f>[6]Agustus!$H$35</f>
        <v>0</v>
      </c>
      <c r="M35" s="355">
        <f>[6]September!$H$35</f>
        <v>0</v>
      </c>
      <c r="N35" s="355">
        <f>[6]Oktober!$H$35</f>
        <v>0</v>
      </c>
      <c r="O35" s="355">
        <f>[6]Nopember!$H$35</f>
        <v>2629000</v>
      </c>
      <c r="P35" s="355">
        <f>[6]Desember!$H$35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[6]April!$I$35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[6]Desember!$I$35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'[4]TARGET MURNI DAN PERUBAHAN'!D36</f>
        <v>1000000000</v>
      </c>
      <c r="E40" s="878">
        <f>[7]Januari!$D$35</f>
        <v>70874000</v>
      </c>
      <c r="F40" s="878">
        <f>[7]Februari!$D$35</f>
        <v>88166000</v>
      </c>
      <c r="G40" s="878">
        <f>[7]Maret!$D$35</f>
        <v>116453500</v>
      </c>
      <c r="H40" s="878">
        <f>[7]April!$D$35</f>
        <v>145755000</v>
      </c>
      <c r="I40" s="878">
        <f>[7]Mei!$D$35</f>
        <v>106150000</v>
      </c>
      <c r="J40" s="878">
        <f>[7]Juni!$D$35</f>
        <v>126871000</v>
      </c>
      <c r="K40" s="878">
        <f>[7]Juli!$D$35</f>
        <v>72809500</v>
      </c>
      <c r="L40" s="878">
        <f>[7]Agustus!$D$35</f>
        <v>99279000</v>
      </c>
      <c r="M40" s="878">
        <f>[7]September!$D$35</f>
        <v>88798500</v>
      </c>
      <c r="N40" s="878">
        <f>[7]Oktober!$D$35</f>
        <v>149947500</v>
      </c>
      <c r="O40" s="878">
        <f>[7]Nopember!$D$35</f>
        <v>128716500</v>
      </c>
      <c r="P40" s="878">
        <f>[7]Desember!$D$35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[7]Januari!$E$35</f>
        <v>0</v>
      </c>
      <c r="F43" s="878">
        <f>[7]Februari!$E$39</f>
        <v>0</v>
      </c>
      <c r="G43" s="878">
        <f>[7]Maret!$E$39</f>
        <v>0</v>
      </c>
      <c r="H43" s="878">
        <f>[7]April!$E$35</f>
        <v>0</v>
      </c>
      <c r="I43" s="878">
        <f>[7]Mei!$E$35</f>
        <v>0</v>
      </c>
      <c r="J43" s="878">
        <f>[7]Juni!$E$35</f>
        <v>0</v>
      </c>
      <c r="K43" s="878">
        <f>[7]Juli!$E$35</f>
        <v>0</v>
      </c>
      <c r="L43" s="878">
        <f>[7]Agustus!$E$35</f>
        <v>0</v>
      </c>
      <c r="M43" s="878">
        <f>[7]September!$E$35</f>
        <v>0</v>
      </c>
      <c r="N43" s="878">
        <f>[7]Oktober!$E$35</f>
        <v>0</v>
      </c>
      <c r="O43" s="878">
        <f>[7]Nopember!$E$35</f>
        <v>0</v>
      </c>
      <c r="P43" s="878">
        <f>[7]Desember!$E$35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[7]Januari!$F$35</f>
        <v>0</v>
      </c>
      <c r="F44" s="878">
        <f>[7]Februari!$F$39</f>
        <v>0</v>
      </c>
      <c r="G44" s="878">
        <f>[7]Maret!$F$39</f>
        <v>0</v>
      </c>
      <c r="H44" s="878">
        <f>[7]April!$F$35</f>
        <v>0</v>
      </c>
      <c r="I44" s="878">
        <f>[7]Mei!$F$35</f>
        <v>0</v>
      </c>
      <c r="J44" s="878">
        <f>[7]Juni!$F$35</f>
        <v>0</v>
      </c>
      <c r="K44" s="878">
        <f>[7]Juli!$F$35</f>
        <v>0</v>
      </c>
      <c r="L44" s="878">
        <f>[7]Agustus!$F$35</f>
        <v>0</v>
      </c>
      <c r="M44" s="878">
        <f>[7]September!$F$35</f>
        <v>0</v>
      </c>
      <c r="N44" s="878">
        <f>[7]Oktober!$F$35</f>
        <v>0</v>
      </c>
      <c r="O44" s="878">
        <f>[7]Nopember!$F$35</f>
        <v>0</v>
      </c>
      <c r="P44" s="878">
        <f>[7]Desember!$F$35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[7]Januari!$G$35</f>
        <v>0</v>
      </c>
      <c r="F45" s="878">
        <f>[7]Februari!$G$39</f>
        <v>0</v>
      </c>
      <c r="G45" s="878">
        <f>[7]Maret!$G$39</f>
        <v>0</v>
      </c>
      <c r="H45" s="878">
        <f>[7]April!$G$35</f>
        <v>0</v>
      </c>
      <c r="I45" s="878">
        <f>[7]Mei!$G$35</f>
        <v>0</v>
      </c>
      <c r="J45" s="878">
        <f>[7]Juni!$G$35</f>
        <v>0</v>
      </c>
      <c r="K45" s="878">
        <f>[7]Juli!$G$35</f>
        <v>0</v>
      </c>
      <c r="L45" s="878">
        <f>[7]Agustus!$G$35</f>
        <v>0</v>
      </c>
      <c r="M45" s="878">
        <f>[7]September!$G$35</f>
        <v>0</v>
      </c>
      <c r="N45" s="878">
        <f>[7]Oktober!$G$35</f>
        <v>0</v>
      </c>
      <c r="O45" s="878">
        <f>[7]Nopember!$G$35</f>
        <v>0</v>
      </c>
      <c r="P45" s="878">
        <f>[7]Desember!$G$35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[7]Januari!$H$35</f>
        <v>0</v>
      </c>
      <c r="F46" s="878">
        <f>[7]Februari!$H$39</f>
        <v>0</v>
      </c>
      <c r="G46" s="878">
        <f>[7]Maret!$H$39</f>
        <v>0</v>
      </c>
      <c r="H46" s="878">
        <f>[7]April!$H$35</f>
        <v>0</v>
      </c>
      <c r="I46" s="878">
        <f>[7]Mei!$H$35</f>
        <v>0</v>
      </c>
      <c r="J46" s="878">
        <f>[7]Juni!$H$35</f>
        <v>0</v>
      </c>
      <c r="K46" s="878">
        <f>[7]Juli!$H$35</f>
        <v>0</v>
      </c>
      <c r="L46" s="878">
        <f>[7]Agustus!$H$35</f>
        <v>0</v>
      </c>
      <c r="M46" s="878">
        <f>[7]September!$H$35</f>
        <v>0</v>
      </c>
      <c r="N46" s="878">
        <f>[7]Oktober!$H$35</f>
        <v>0</v>
      </c>
      <c r="O46" s="878">
        <f>[7]Nopember!$H$35</f>
        <v>0</v>
      </c>
      <c r="P46" s="878">
        <f>[7]Desember!$H$35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'[4]TARGET MURNI DAN PERUBAHAN'!D44</f>
        <v>116000000</v>
      </c>
      <c r="E51" s="878">
        <f>[8]Januari!$D$35</f>
        <v>26386500</v>
      </c>
      <c r="F51" s="878">
        <f>[8]Februari!$D$35</f>
        <v>23952000</v>
      </c>
      <c r="G51" s="878">
        <f>[8]Maret!$D$35</f>
        <v>22165500</v>
      </c>
      <c r="H51" s="878">
        <f>[8]April!$D$35</f>
        <v>23904000</v>
      </c>
      <c r="I51" s="878">
        <f>[8]Mei!$D$35</f>
        <v>19841000</v>
      </c>
      <c r="J51" s="878">
        <f>[8]Juni!$D$35</f>
        <v>18534500</v>
      </c>
      <c r="K51" s="878">
        <f>[8]Juli!$D$35</f>
        <v>14925000</v>
      </c>
      <c r="L51" s="878">
        <f>[8]Agustus!$D$35</f>
        <v>21486500</v>
      </c>
      <c r="M51" s="878">
        <f>[8]September!$D$35</f>
        <v>30288500</v>
      </c>
      <c r="N51" s="878">
        <f>[8]Oktober!$D$35</f>
        <v>32349000</v>
      </c>
      <c r="O51" s="878">
        <f>[8]Nopember!$D$35</f>
        <v>34602000</v>
      </c>
      <c r="P51" s="878">
        <f>[8]Desember!$D$35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[8]Januari!$E$35</f>
        <v>0</v>
      </c>
      <c r="F54" s="878">
        <f>[8]Februari!$E$35</f>
        <v>0</v>
      </c>
      <c r="G54" s="878">
        <f>[8]Maret!$E$35</f>
        <v>0</v>
      </c>
      <c r="H54" s="878">
        <f>[8]April!$E$35</f>
        <v>0</v>
      </c>
      <c r="I54" s="878">
        <f>[8]Mei!$E$35</f>
        <v>0</v>
      </c>
      <c r="J54" s="878">
        <f>[8]Juni!$E$35</f>
        <v>0</v>
      </c>
      <c r="K54" s="878">
        <f>[8]Juli!$E$35</f>
        <v>0</v>
      </c>
      <c r="L54" s="878">
        <f>[8]Agustus!$E$35</f>
        <v>0</v>
      </c>
      <c r="M54" s="878">
        <f>[8]September!$E$35</f>
        <v>0</v>
      </c>
      <c r="N54" s="878">
        <f>[8]Oktober!$E$35</f>
        <v>0</v>
      </c>
      <c r="O54" s="878">
        <f>[8]Nopember!$E$35</f>
        <v>0</v>
      </c>
      <c r="P54" s="878">
        <f>[8]Desember!$E$35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[8]Januari!$F$35</f>
        <v>0</v>
      </c>
      <c r="F55" s="878">
        <f>[8]Februari!$F$35</f>
        <v>0</v>
      </c>
      <c r="G55" s="878">
        <f>[8]Maret!$F$35</f>
        <v>0</v>
      </c>
      <c r="H55" s="878">
        <f>[8]April!$F$35</f>
        <v>0</v>
      </c>
      <c r="I55" s="878">
        <f>[8]Mei!$F$35</f>
        <v>0</v>
      </c>
      <c r="J55" s="878">
        <f>[8]Juni!$F$35</f>
        <v>0</v>
      </c>
      <c r="K55" s="878">
        <f>[8]Juli!$F$35</f>
        <v>0</v>
      </c>
      <c r="L55" s="878">
        <f>[8]Agustus!$F$35</f>
        <v>0</v>
      </c>
      <c r="M55" s="878">
        <f>[8]September!$F$35</f>
        <v>0</v>
      </c>
      <c r="N55" s="878">
        <f>[8]Oktober!$F$35</f>
        <v>0</v>
      </c>
      <c r="O55" s="878">
        <f>[8]Nopember!$F$35</f>
        <v>0</v>
      </c>
      <c r="P55" s="878">
        <f>[8]Desember!$F$35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[8]Januari!$G$35</f>
        <v>0</v>
      </c>
      <c r="F56" s="878">
        <f>[8]Februari!$G$35</f>
        <v>0</v>
      </c>
      <c r="G56" s="878">
        <f>[8]Maret!$G$35</f>
        <v>0</v>
      </c>
      <c r="H56" s="878">
        <f>[8]April!$G$35</f>
        <v>0</v>
      </c>
      <c r="I56" s="878">
        <f>[8]Mei!$G$35</f>
        <v>0</v>
      </c>
      <c r="J56" s="878">
        <f>[8]Juni!$G$35</f>
        <v>0</v>
      </c>
      <c r="K56" s="878">
        <f>[8]Juli!$G$35</f>
        <v>0</v>
      </c>
      <c r="L56" s="878">
        <f>[8]Agustus!$G$35</f>
        <v>0</v>
      </c>
      <c r="M56" s="878">
        <f>[8]September!$G$35</f>
        <v>0</v>
      </c>
      <c r="N56" s="878">
        <f>[8]Oktober!$G$35</f>
        <v>0</v>
      </c>
      <c r="O56" s="878">
        <f>[8]Nopember!$G$35</f>
        <v>0</v>
      </c>
      <c r="P56" s="878">
        <f>[8]Desember!$G$35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[8]Januari!$H$35</f>
        <v>0</v>
      </c>
      <c r="F57" s="878">
        <f>[8]Februari!$H$35</f>
        <v>0</v>
      </c>
      <c r="G57" s="878">
        <f>[8]Maret!$H$35</f>
        <v>0</v>
      </c>
      <c r="H57" s="878">
        <f>[8]April!$H$35</f>
        <v>380300</v>
      </c>
      <c r="I57" s="878">
        <f>[8]Mei!$H$35</f>
        <v>0</v>
      </c>
      <c r="J57" s="878">
        <f>[8]Juni!$H$35</f>
        <v>0</v>
      </c>
      <c r="K57" s="878">
        <f>[8]Juli!$H$35</f>
        <v>0</v>
      </c>
      <c r="L57" s="878">
        <f>[8]Agustus!$H$35</f>
        <v>0</v>
      </c>
      <c r="M57" s="878">
        <f>[8]September!$H$35</f>
        <v>0</v>
      </c>
      <c r="N57" s="878">
        <f>[8]Oktober!$H$35</f>
        <v>0</v>
      </c>
      <c r="O57" s="878">
        <f>[8]Nopember!$H$35</f>
        <v>0</v>
      </c>
      <c r="P57" s="878">
        <f>[8]Desember!$H$35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[8]Januari!$I$35</f>
        <v>0</v>
      </c>
      <c r="F58" s="878">
        <f>[8]Februari!$I$35</f>
        <v>1378500</v>
      </c>
      <c r="G58" s="878">
        <f>[8]Maret!$I$35</f>
        <v>200000</v>
      </c>
      <c r="H58" s="878">
        <f>[8]April!$I$35</f>
        <v>200000</v>
      </c>
      <c r="I58" s="878">
        <f>[8]Mei!$I$35</f>
        <v>200000</v>
      </c>
      <c r="J58" s="878">
        <f>[8]Juni!$I$35</f>
        <v>100000</v>
      </c>
      <c r="K58" s="878">
        <f>[8]Juli!$I$35</f>
        <v>100000</v>
      </c>
      <c r="L58" s="878">
        <f>[8]Agustus!$I$35</f>
        <v>0</v>
      </c>
      <c r="M58" s="878">
        <f>[8]September!$I$35</f>
        <v>0</v>
      </c>
      <c r="N58" s="878">
        <f>[8]Oktober!$I$35</f>
        <v>5000</v>
      </c>
      <c r="O58" s="878">
        <f>[8]Nopember!$I$35</f>
        <v>0</v>
      </c>
      <c r="P58" s="878">
        <f>[8]Desember!$I$35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'[4]TARGET MURNI DAN PERUBAHAN'!D52</f>
        <v>12000000000</v>
      </c>
      <c r="E62" s="878">
        <f>[9]Januari!$D$35</f>
        <v>242894763</v>
      </c>
      <c r="F62" s="878">
        <f>[9]Februari!$D$35</f>
        <v>283425114</v>
      </c>
      <c r="G62" s="878">
        <f>[9]Maret!$D$35</f>
        <v>677859003</v>
      </c>
      <c r="H62" s="878">
        <f>[9]April!$D$35</f>
        <v>1175336815</v>
      </c>
      <c r="I62" s="878">
        <f>[9]Mei!$D$35</f>
        <v>979549352</v>
      </c>
      <c r="J62" s="878">
        <f>[9]Juni!$D$35</f>
        <v>302848630</v>
      </c>
      <c r="K62" s="878">
        <f>[9]Juli!$D$35</f>
        <v>1169642069</v>
      </c>
      <c r="L62" s="878">
        <f>[9]Agustus!$D$35</f>
        <v>350430748</v>
      </c>
      <c r="M62" s="878">
        <f>[9]September!$D$35</f>
        <v>2072093095</v>
      </c>
      <c r="N62" s="878">
        <f>[9]Oktober!$D$35</f>
        <v>1182188847</v>
      </c>
      <c r="O62" s="878">
        <f>[9]Nopember!$D$35</f>
        <v>1443276464</v>
      </c>
      <c r="P62" s="878">
        <f>[9]Desember!$D$35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[9]Januari!$E$35</f>
        <v>307400</v>
      </c>
      <c r="F65" s="878">
        <f>[9]Februari!$E$35</f>
        <v>19102700</v>
      </c>
      <c r="G65" s="878">
        <f>[9]Maret!$E$35</f>
        <v>0</v>
      </c>
      <c r="H65" s="878">
        <f>[9]April!$E$35</f>
        <v>0</v>
      </c>
      <c r="I65" s="878">
        <f>[9]Mei!$E$35</f>
        <v>0</v>
      </c>
      <c r="J65" s="878">
        <f>[9]Juni!$E$35</f>
        <v>0</v>
      </c>
      <c r="K65" s="878">
        <f>[9]Juli!$E$35</f>
        <v>0</v>
      </c>
      <c r="L65" s="878">
        <f>[9]Agustus!$E$35</f>
        <v>0</v>
      </c>
      <c r="M65" s="878">
        <f>[9]September!$E$35</f>
        <v>0</v>
      </c>
      <c r="N65" s="878">
        <f>[9]Oktober!$E$35</f>
        <v>0</v>
      </c>
      <c r="O65" s="878">
        <f>[9]Nopember!$E$35</f>
        <v>0</v>
      </c>
      <c r="P65" s="878">
        <f>[9]Desember!$E$35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[9]Agustus!$E$35</f>
        <v>0</v>
      </c>
      <c r="M66" s="878">
        <f>[9]September!$E$35</f>
        <v>0</v>
      </c>
      <c r="N66" s="878">
        <f>[9]Oktober!$E$35</f>
        <v>0</v>
      </c>
      <c r="O66" s="878">
        <f>[9]Nopember!$E$35</f>
        <v>0</v>
      </c>
      <c r="P66" s="878">
        <f>[9]Desember!$E$35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[9]Oktober!$E$35</f>
        <v>0</v>
      </c>
      <c r="O67" s="878">
        <f>[9]Nopember!$E$35</f>
        <v>0</v>
      </c>
      <c r="P67" s="878">
        <f>[9]Desember!$E$35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[9]Januari!$H$35</f>
        <v>0</v>
      </c>
      <c r="F68" s="878">
        <f>[9]Februari!$H$35</f>
        <v>0</v>
      </c>
      <c r="G68" s="878">
        <f>[9]Maret!$H$35</f>
        <v>0</v>
      </c>
      <c r="H68" s="878">
        <f>[9]April!$H$35</f>
        <v>0</v>
      </c>
      <c r="I68" s="878">
        <f>[9]Mei!$H$35</f>
        <v>0</v>
      </c>
      <c r="J68" s="878">
        <f>[9]Juni!$H$35</f>
        <v>0</v>
      </c>
      <c r="K68" s="878">
        <f>[9]Juli!$H$35</f>
        <v>0</v>
      </c>
      <c r="L68" s="878">
        <f>[9]Agustus!$H$35</f>
        <v>5682000</v>
      </c>
      <c r="M68" s="878">
        <f>[9]September!$H$35</f>
        <v>0</v>
      </c>
      <c r="N68" s="878">
        <f>[9]Oktober!$H$35</f>
        <v>0</v>
      </c>
      <c r="O68" s="878">
        <f>[9]Nopember!$H$35</f>
        <v>0</v>
      </c>
      <c r="P68" s="878">
        <f>[9]Desember!$H$35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[9]Januari!$I$35</f>
        <v>0</v>
      </c>
      <c r="F69" s="878">
        <f>[9]Februari!$I$35</f>
        <v>1617779700</v>
      </c>
      <c r="G69" s="878">
        <f>[9]Maret!$I$35</f>
        <v>233063600</v>
      </c>
      <c r="H69" s="878">
        <f>[9]April!$I$35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'[4]TARGET MURNI DAN PERUBAHAN'!D60</f>
        <v>0</v>
      </c>
      <c r="E73" s="878">
        <f>[10]Januari!$D$35</f>
        <v>0</v>
      </c>
      <c r="F73" s="878">
        <f>[10]Februari!$D$35</f>
        <v>0</v>
      </c>
      <c r="G73" s="878">
        <f>[10]Maret!$D$35</f>
        <v>0</v>
      </c>
      <c r="H73" s="878">
        <f>[10]April!$D$35</f>
        <v>33200000</v>
      </c>
      <c r="I73" s="878">
        <f>[10]Mei!$D$35</f>
        <v>24600000</v>
      </c>
      <c r="J73" s="878">
        <f>[10]Juni!$D$35</f>
        <v>0</v>
      </c>
      <c r="K73" s="878">
        <f>[10]Juli!$D$35</f>
        <v>0</v>
      </c>
      <c r="L73" s="878">
        <f>[10]Agustus!$D$35</f>
        <v>0</v>
      </c>
      <c r="M73" s="878">
        <f>[10]September!$D$35</f>
        <v>30700000</v>
      </c>
      <c r="N73" s="878">
        <f>[10]Oktober!$D$35</f>
        <v>0</v>
      </c>
      <c r="O73" s="878">
        <f>[10]Nopember!$D$35</f>
        <v>23975000</v>
      </c>
      <c r="P73" s="878">
        <f>[10]Desember!$D$35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[10]Nopember!$F$35</f>
        <v>30800000</v>
      </c>
      <c r="P74" s="878">
        <f>[10]Desember!$F$35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[10]Januari!$E$35</f>
        <v>0</v>
      </c>
      <c r="F76" s="878">
        <f>[10]Februari!$E$35</f>
        <v>0</v>
      </c>
      <c r="G76" s="878">
        <f>[10]Maret!$E$35</f>
        <v>0</v>
      </c>
      <c r="H76" s="878">
        <f>[10]April!$E$35</f>
        <v>0</v>
      </c>
      <c r="I76" s="878">
        <f>[10]Mei!$E$35</f>
        <v>0</v>
      </c>
      <c r="J76" s="878">
        <f>[10]Juni!$E$35</f>
        <v>0</v>
      </c>
      <c r="K76" s="878">
        <f>[10]Juli!$E$35</f>
        <v>0</v>
      </c>
      <c r="L76" s="878">
        <f>[10]Agustus!$E$35</f>
        <v>0</v>
      </c>
      <c r="M76" s="878">
        <f>[10]September!$E$35</f>
        <v>0</v>
      </c>
      <c r="N76" s="878">
        <f>[10]Oktober!$E$35</f>
        <v>0</v>
      </c>
      <c r="O76" s="878">
        <f>[10]Nopember!$E$35</f>
        <v>0</v>
      </c>
      <c r="P76" s="878">
        <f>[10]Desember!$E$35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[10]Januari!$F$35</f>
        <v>0</v>
      </c>
      <c r="F77" s="878">
        <f>[10]Februari!$F$35</f>
        <v>0</v>
      </c>
      <c r="G77" s="878">
        <f>[10]Maret!$F$35</f>
        <v>0</v>
      </c>
      <c r="H77" s="878">
        <f>[10]April!$F$35</f>
        <v>0</v>
      </c>
      <c r="I77" s="878">
        <f>[10]Mei!$F$35</f>
        <v>0</v>
      </c>
      <c r="J77" s="878">
        <f>[10]Juni!$F$35</f>
        <v>0</v>
      </c>
      <c r="K77" s="878">
        <f>[10]Juli!$F$35</f>
        <v>0</v>
      </c>
      <c r="L77" s="878">
        <f>[10]Agustus!$F$35</f>
        <v>0</v>
      </c>
      <c r="M77" s="878">
        <f>[10]September!$F$35</f>
        <v>0</v>
      </c>
      <c r="N77" s="878">
        <f>[10]Oktober!$F$35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[10]Januari!$G$35</f>
        <v>0</v>
      </c>
      <c r="F78" s="878">
        <f>[10]Februari!$G$35</f>
        <v>0</v>
      </c>
      <c r="G78" s="878">
        <f>[10]Maret!$G$35</f>
        <v>0</v>
      </c>
      <c r="H78" s="878">
        <f>[10]April!$G$35</f>
        <v>0</v>
      </c>
      <c r="I78" s="878">
        <f>[10]Mei!$G$35</f>
        <v>0</v>
      </c>
      <c r="J78" s="878">
        <f>[10]Juni!$G$35</f>
        <v>0</v>
      </c>
      <c r="K78" s="878">
        <f>[10]Juli!$G$35</f>
        <v>0</v>
      </c>
      <c r="L78" s="878">
        <f>[10]Agustus!$G$35</f>
        <v>0</v>
      </c>
      <c r="M78" s="878">
        <f>[10]September!$G$35</f>
        <v>0</v>
      </c>
      <c r="N78" s="878">
        <f>[10]Oktober!$G$35</f>
        <v>0</v>
      </c>
      <c r="O78" s="878">
        <f>[10]Nopember!$G$35</f>
        <v>0</v>
      </c>
      <c r="P78" s="878">
        <f>[10]Desember!$G$35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[10]Januari!$H$35</f>
        <v>0</v>
      </c>
      <c r="F79" s="878">
        <f>[10]Februari!$H$35</f>
        <v>0</v>
      </c>
      <c r="G79" s="878">
        <f>[10]Maret!$H$35</f>
        <v>0</v>
      </c>
      <c r="H79" s="878">
        <f>[10]April!$H$35</f>
        <v>427500</v>
      </c>
      <c r="I79" s="878">
        <f>[10]Mei!$H$35</f>
        <v>427500</v>
      </c>
      <c r="J79" s="878">
        <f>[10]Juni!$H$35</f>
        <v>0</v>
      </c>
      <c r="K79" s="878">
        <f>[10]Juli!$H$35</f>
        <v>0</v>
      </c>
      <c r="L79" s="878">
        <f>[10]Agustus!$H$35</f>
        <v>0</v>
      </c>
      <c r="M79" s="878">
        <f>[10]September!$H$35</f>
        <v>427500</v>
      </c>
      <c r="N79" s="878">
        <f>[10]Oktober!$H$35</f>
        <v>0</v>
      </c>
      <c r="O79" s="878">
        <f>[10]Nopember!$H$35</f>
        <v>0</v>
      </c>
      <c r="P79" s="878">
        <f>[10]Desember!$H$35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'[4]TARGET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'[4]TARGET MURNI DAN PERUBAHAN'!D68</f>
        <v>2197286650</v>
      </c>
      <c r="E84" s="355">
        <f>[11]Januari!$D$35</f>
        <v>0</v>
      </c>
      <c r="F84" s="355">
        <f>[11]Februari!$D$35</f>
        <v>0</v>
      </c>
      <c r="G84" s="355">
        <f>[11]Maret!$D$35</f>
        <v>372348081</v>
      </c>
      <c r="H84" s="355">
        <f>[11]April!$D$35</f>
        <v>0</v>
      </c>
      <c r="I84" s="355">
        <f>[11]Mei!$D$35</f>
        <v>0</v>
      </c>
      <c r="J84" s="355">
        <f>[11]Juni!$D$35</f>
        <v>160422838</v>
      </c>
      <c r="K84" s="355">
        <f>[11]Juli!$D$35</f>
        <v>0</v>
      </c>
      <c r="L84" s="355">
        <f>[11]Agustus!$D$35</f>
        <v>0</v>
      </c>
      <c r="M84" s="355">
        <f>[11]September!$D$35</f>
        <v>868841176</v>
      </c>
      <c r="N84" s="355">
        <f>[11]Oktober!$D$35</f>
        <v>274738264</v>
      </c>
      <c r="O84" s="355">
        <f>[11]Nopember!$D$35</f>
        <v>94645373</v>
      </c>
      <c r="P84" s="355">
        <f>[11]Desember!$D$35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[11]Januari!$E$35</f>
        <v>0</v>
      </c>
      <c r="F85" s="355">
        <f>[11]Februari!$E$35</f>
        <v>0</v>
      </c>
      <c r="G85" s="355">
        <f>[11]Maret!$E$35</f>
        <v>0</v>
      </c>
      <c r="H85" s="355">
        <f>[11]April!$E$35</f>
        <v>0</v>
      </c>
      <c r="I85" s="355">
        <f>[11]Mei!$E$35</f>
        <v>0</v>
      </c>
      <c r="J85" s="355">
        <f>[11]Juni!$E$35</f>
        <v>0</v>
      </c>
      <c r="K85" s="355">
        <f>[11]Juli!$E$35</f>
        <v>0</v>
      </c>
      <c r="L85" s="355">
        <f>[11]Agustus!$E$35</f>
        <v>0</v>
      </c>
      <c r="M85" s="355">
        <f>[11]September!$E$35</f>
        <v>0</v>
      </c>
      <c r="N85" s="355">
        <f>[11]Oktober!$E$35</f>
        <v>0</v>
      </c>
      <c r="O85" s="355">
        <f>[11]Nopember!$E$35</f>
        <v>0</v>
      </c>
      <c r="P85" s="355">
        <f>[11]Desember!$E$35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[11]Januari!$F$35</f>
        <v>0</v>
      </c>
      <c r="F86" s="355">
        <f>[11]Februari!$F$35</f>
        <v>0</v>
      </c>
      <c r="G86" s="355">
        <f>[11]Maret!$F$35</f>
        <v>0</v>
      </c>
      <c r="H86" s="355">
        <f>[11]April!$F$35</f>
        <v>0</v>
      </c>
      <c r="I86" s="355">
        <f>[11]Mei!$F$35</f>
        <v>0</v>
      </c>
      <c r="J86" s="355">
        <f>[11]Juni!$F$35</f>
        <v>0</v>
      </c>
      <c r="K86" s="355">
        <f>[11]Juli!$F$35</f>
        <v>0</v>
      </c>
      <c r="L86" s="355">
        <f>[11]Agustus!$F$35</f>
        <v>0</v>
      </c>
      <c r="M86" s="355">
        <f>[11]September!$F$35</f>
        <v>0</v>
      </c>
      <c r="N86" s="355">
        <f>[11]Oktober!$F$35</f>
        <v>0</v>
      </c>
      <c r="O86" s="355">
        <f>[11]Nopember!$F$35</f>
        <v>0</v>
      </c>
      <c r="P86" s="355">
        <f>[11]Desember!$F$35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[11]Januari!$G$35</f>
        <v>0</v>
      </c>
      <c r="F87" s="355">
        <f>[11]Februari!$G$35</f>
        <v>0</v>
      </c>
      <c r="G87" s="355">
        <f>[11]Maret!$G$35</f>
        <v>0</v>
      </c>
      <c r="H87" s="355">
        <f>[11]April!$G$35</f>
        <v>0</v>
      </c>
      <c r="I87" s="355">
        <f>[11]Mei!$G$35</f>
        <v>0</v>
      </c>
      <c r="J87" s="355">
        <f>[11]Juni!$G$35</f>
        <v>0</v>
      </c>
      <c r="K87" s="355">
        <f>[11]Juli!$G$35</f>
        <v>0</v>
      </c>
      <c r="L87" s="355">
        <f>[11]Agustus!$G$35</f>
        <v>0</v>
      </c>
      <c r="M87" s="355">
        <f>[11]September!$G$35</f>
        <v>0</v>
      </c>
      <c r="N87" s="355">
        <f>[11]Oktober!$G$35</f>
        <v>0</v>
      </c>
      <c r="O87" s="355">
        <f>[11]Nopember!$G$35</f>
        <v>0</v>
      </c>
      <c r="P87" s="355">
        <f>[11]Desember!$G$35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[11]Januari!$H$35</f>
        <v>0</v>
      </c>
      <c r="F88" s="355">
        <f>[11]Februari!$H$35</f>
        <v>0</v>
      </c>
      <c r="G88" s="355">
        <f>[11]Maret!$H$35</f>
        <v>0</v>
      </c>
      <c r="H88" s="355">
        <f>[11]April!$H$35</f>
        <v>0</v>
      </c>
      <c r="I88" s="355">
        <f>[11]Mei!$H$35</f>
        <v>0</v>
      </c>
      <c r="J88" s="355">
        <f>[11]Juni!$H$35</f>
        <v>0</v>
      </c>
      <c r="K88" s="355">
        <f>[11]Juli!$H$35</f>
        <v>0</v>
      </c>
      <c r="L88" s="355">
        <f>[11]Agustus!$H$35</f>
        <v>0</v>
      </c>
      <c r="M88" s="355">
        <f>[11]September!$H$35</f>
        <v>0</v>
      </c>
      <c r="N88" s="355">
        <f>[11]Oktober!$H$35</f>
        <v>0</v>
      </c>
      <c r="O88" s="355">
        <f>[11]Nopember!$H$35</f>
        <v>26522000</v>
      </c>
      <c r="P88" s="355">
        <f>[11]Desember!$H$35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'[4]TARGET MURNI DAN PERUBAHAN'!D73</f>
        <v>3500000000</v>
      </c>
      <c r="E93" s="878">
        <f>[12]Januari!$D$35</f>
        <v>34687000</v>
      </c>
      <c r="F93" s="878">
        <f>[12]Februari!$D$35</f>
        <v>58438500</v>
      </c>
      <c r="G93" s="878">
        <f>[12]Maret!$D$35</f>
        <v>366261700</v>
      </c>
      <c r="H93" s="878">
        <f>[12]April!$D$35</f>
        <v>528200900</v>
      </c>
      <c r="I93" s="878">
        <f>[12]Mei!$D$35</f>
        <v>523833600</v>
      </c>
      <c r="J93" s="878">
        <f>[12]Juni!$D$35</f>
        <v>357281100</v>
      </c>
      <c r="K93" s="878">
        <f>[12]Juli!$D$35</f>
        <v>433969400</v>
      </c>
      <c r="L93" s="878">
        <f>[12]Agustus!$D$35</f>
        <v>487592900</v>
      </c>
      <c r="M93" s="878">
        <f>[12]September!$D$35</f>
        <v>322884300</v>
      </c>
      <c r="N93" s="878">
        <f>[12]Oktober!$D$35</f>
        <v>706705200</v>
      </c>
      <c r="O93" s="878">
        <f>[12]Nopember!$D$35</f>
        <v>286795400</v>
      </c>
      <c r="P93" s="878">
        <f>[12]Desember!$D$35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[12]Januari!$E$35</f>
        <v>0</v>
      </c>
      <c r="F96" s="878">
        <f>[12]Februari!$E$35</f>
        <v>0</v>
      </c>
      <c r="G96" s="878">
        <f>[12]Maret!$E$35</f>
        <v>0</v>
      </c>
      <c r="H96" s="878">
        <f>[12]April!$E$35</f>
        <v>0</v>
      </c>
      <c r="I96" s="878">
        <f>[12]Mei!$E$35</f>
        <v>0</v>
      </c>
      <c r="J96" s="878">
        <f>[12]Juni!$E$35</f>
        <v>0</v>
      </c>
      <c r="K96" s="878">
        <f>[12]Juli!$E$35</f>
        <v>0</v>
      </c>
      <c r="L96" s="878">
        <f>[12]Agustus!$E$35</f>
        <v>0</v>
      </c>
      <c r="M96" s="878">
        <f>[12]September!$E$35</f>
        <v>0</v>
      </c>
      <c r="N96" s="878">
        <f>[12]Oktober!$E$35</f>
        <v>0</v>
      </c>
      <c r="O96" s="878">
        <f>[12]Nopember!$E$35</f>
        <v>0</v>
      </c>
      <c r="P96" s="878">
        <f>[12]Desember!$E$35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[12]Januari!$F$35</f>
        <v>0</v>
      </c>
      <c r="F97" s="878">
        <f>[12]Februari!$F$35</f>
        <v>0</v>
      </c>
      <c r="G97" s="878">
        <f>[12]Maret!$F$35</f>
        <v>0</v>
      </c>
      <c r="H97" s="878">
        <f>[12]April!$F$35</f>
        <v>0</v>
      </c>
      <c r="I97" s="878">
        <f>[12]Mei!$F$35</f>
        <v>0</v>
      </c>
      <c r="J97" s="878">
        <f>[12]Juni!$F$35</f>
        <v>0</v>
      </c>
      <c r="K97" s="878">
        <f>[12]Juli!$F$35</f>
        <v>0</v>
      </c>
      <c r="L97" s="878">
        <f>[12]Agustus!$F$35</f>
        <v>0</v>
      </c>
      <c r="M97" s="878">
        <f>[12]September!$F$35</f>
        <v>0</v>
      </c>
      <c r="N97" s="878">
        <f>[12]Oktober!$F$35</f>
        <v>0</v>
      </c>
      <c r="O97" s="878">
        <f>[12]Nopember!$F$35</f>
        <v>0</v>
      </c>
      <c r="P97" s="878">
        <f>[12]Desember!$F$35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[12]Januari!$G$35</f>
        <v>0</v>
      </c>
      <c r="F98" s="878">
        <f>[12]Februari!$G$35</f>
        <v>0</v>
      </c>
      <c r="G98" s="878">
        <f>[12]Maret!$G$35</f>
        <v>0</v>
      </c>
      <c r="H98" s="878">
        <f>[12]April!$G$35</f>
        <v>0</v>
      </c>
      <c r="I98" s="878">
        <f>[12]Mei!$G$35</f>
        <v>0</v>
      </c>
      <c r="J98" s="878">
        <f>[12]Juni!$G$35</f>
        <v>0</v>
      </c>
      <c r="K98" s="878">
        <f>[12]Juli!$G$35</f>
        <v>0</v>
      </c>
      <c r="L98" s="878">
        <f>[12]Agustus!$G$35</f>
        <v>0</v>
      </c>
      <c r="M98" s="878">
        <f>[12]September!$G$35</f>
        <v>0</v>
      </c>
      <c r="N98" s="878">
        <f>[12]Oktober!$G$35</f>
        <v>0</v>
      </c>
      <c r="O98" s="878">
        <f>[12]Nopember!$G$35</f>
        <v>0</v>
      </c>
      <c r="P98" s="878">
        <f>[12]Desember!$G$35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[12]Januari!$H$35</f>
        <v>0</v>
      </c>
      <c r="F99" s="878">
        <f>[12]Februari!$H$35</f>
        <v>0</v>
      </c>
      <c r="G99" s="878">
        <f>[12]Maret!$H$35</f>
        <v>0</v>
      </c>
      <c r="H99" s="878">
        <f>[12]April!$H$35</f>
        <v>0</v>
      </c>
      <c r="I99" s="878">
        <f>[12]Mei!$H$35</f>
        <v>0</v>
      </c>
      <c r="J99" s="878">
        <f>[12]Juni!$H$35</f>
        <v>0</v>
      </c>
      <c r="K99" s="878">
        <f>[12]Juli!$H$35</f>
        <v>0</v>
      </c>
      <c r="L99" s="878">
        <f>[12]Agustus!$H$35</f>
        <v>0</v>
      </c>
      <c r="M99" s="878">
        <f>[12]September!$H$35</f>
        <v>0</v>
      </c>
      <c r="N99" s="878">
        <f>[12]Oktober!$H$35</f>
        <v>0</v>
      </c>
      <c r="O99" s="878">
        <f>[12]Nopember!$H$35</f>
        <v>0</v>
      </c>
      <c r="P99" s="878">
        <f>[12]Desember!$H$35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'[4]TARGET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'[4]TARGET MURNI DAN PERUBAHAN'!D81</f>
        <v>80365000000</v>
      </c>
      <c r="E104" s="882">
        <f>[13]Januari!$D$35</f>
        <v>7271263070</v>
      </c>
      <c r="F104" s="882">
        <f>[13]Februari!$D$35</f>
        <v>6074136510</v>
      </c>
      <c r="G104" s="882">
        <f>[13]Maret!$D$35</f>
        <v>9583304524</v>
      </c>
      <c r="H104" s="882">
        <f>[13]April!$D$35</f>
        <v>7765726409</v>
      </c>
      <c r="I104" s="882">
        <f>[13]Mei!$D$35</f>
        <v>11975931939</v>
      </c>
      <c r="J104" s="882">
        <f>[13]Juni!$D$35</f>
        <v>12668457674</v>
      </c>
      <c r="K104" s="882">
        <f>[13]Juli!$D$35</f>
        <v>9264095389</v>
      </c>
      <c r="L104" s="882">
        <f>[13]Agustus!$D$35</f>
        <v>10645644585.360001</v>
      </c>
      <c r="M104" s="882">
        <f>[13]September!$D$35</f>
        <v>9608145972</v>
      </c>
      <c r="N104" s="882">
        <f>[13]Oktober!$D$35</f>
        <v>7653751231</v>
      </c>
      <c r="O104" s="882">
        <f>[13]Nopember!$D$35</f>
        <v>13415988330</v>
      </c>
      <c r="P104" s="882">
        <f>[13]Desember!$D$35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[13]Januari!$E$35</f>
        <v>0</v>
      </c>
      <c r="F105" s="878">
        <f>[13]Februari!$E$35</f>
        <v>0</v>
      </c>
      <c r="G105" s="878">
        <f>[13]Maret!$E$35</f>
        <v>0</v>
      </c>
      <c r="H105" s="878">
        <f>[13]April!$E$35</f>
        <v>0</v>
      </c>
      <c r="I105" s="878">
        <f>[13]Mei!$E$35</f>
        <v>0</v>
      </c>
      <c r="J105" s="878">
        <f>[13]Juni!$E$35</f>
        <v>0</v>
      </c>
      <c r="K105" s="878">
        <f>[13]Juli!$E$35</f>
        <v>0</v>
      </c>
      <c r="L105" s="878">
        <f>[13]Agustus!$E$35</f>
        <v>0</v>
      </c>
      <c r="M105" s="878">
        <f>[13]September!$E$35</f>
        <v>0</v>
      </c>
      <c r="N105" s="878">
        <f>[13]Oktober!$E$35</f>
        <v>178187151</v>
      </c>
      <c r="O105" s="878">
        <f>[13]Nopember!$E$35</f>
        <v>0</v>
      </c>
      <c r="P105" s="878">
        <f>[13]Desember!$E$35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[13]Januari!$F$35</f>
        <v>0</v>
      </c>
      <c r="F106" s="878">
        <f>[13]Februari!$F$35</f>
        <v>0</v>
      </c>
      <c r="G106" s="878">
        <f>[13]Maret!$F$35</f>
        <v>0</v>
      </c>
      <c r="H106" s="878">
        <f>[13]April!$F$35</f>
        <v>0</v>
      </c>
      <c r="I106" s="878">
        <f>[13]Mei!$F$35</f>
        <v>0</v>
      </c>
      <c r="J106" s="878">
        <f>[13]Juni!$F$35</f>
        <v>0</v>
      </c>
      <c r="K106" s="878">
        <f>[13]Juli!$F$35</f>
        <v>0</v>
      </c>
      <c r="L106" s="878">
        <f>[13]Agustus!$F$35</f>
        <v>0</v>
      </c>
      <c r="M106" s="878">
        <f>[13]September!$F$35</f>
        <v>0</v>
      </c>
      <c r="N106" s="878">
        <f>[13]Oktober!$F$35</f>
        <v>0</v>
      </c>
      <c r="O106" s="878">
        <f>[13]Nopember!$F$35</f>
        <v>0</v>
      </c>
      <c r="P106" s="878">
        <f>[13]Desember!$F$35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[13]Januari!$G$35</f>
        <v>0</v>
      </c>
      <c r="F107" s="878">
        <f>[13]Februari!$G$35</f>
        <v>0</v>
      </c>
      <c r="G107" s="878">
        <f>[13]Maret!$G$35</f>
        <v>0</v>
      </c>
      <c r="H107" s="878">
        <f>[13]April!$G$35</f>
        <v>0</v>
      </c>
      <c r="I107" s="878">
        <f>[13]Mei!$G$35</f>
        <v>0</v>
      </c>
      <c r="J107" s="878">
        <f>[13]Juni!$G$35</f>
        <v>0</v>
      </c>
      <c r="K107" s="878">
        <f>[13]Juli!$G$35</f>
        <v>0</v>
      </c>
      <c r="L107" s="878">
        <f>[13]Agustus!$G$35</f>
        <v>0</v>
      </c>
      <c r="M107" s="878">
        <f>[13]September!$G$35</f>
        <v>0</v>
      </c>
      <c r="N107" s="878">
        <f>[13]Oktober!$G$35</f>
        <v>0</v>
      </c>
      <c r="O107" s="878">
        <f>[13]Nopember!$G$35</f>
        <v>0</v>
      </c>
      <c r="P107" s="878">
        <f>[13]Desember!$G$35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[13]Januari!$H$35</f>
        <v>0</v>
      </c>
      <c r="F108" s="878">
        <f>[13]Februari!$H$35</f>
        <v>0</v>
      </c>
      <c r="G108" s="878">
        <f>[13]Maret!$H$35</f>
        <v>0</v>
      </c>
      <c r="H108" s="878">
        <f>[13]April!$H$35</f>
        <v>0</v>
      </c>
      <c r="I108" s="878">
        <f>[13]Mei!$H$35</f>
        <v>0</v>
      </c>
      <c r="J108" s="878">
        <f>[13]Juni!$H$35</f>
        <v>0</v>
      </c>
      <c r="K108" s="878">
        <f>[13]Juli!$H$35</f>
        <v>0</v>
      </c>
      <c r="L108" s="878">
        <f>[13]Agustus!$H$35</f>
        <v>0</v>
      </c>
      <c r="M108" s="878">
        <f>[13]September!$H$35</f>
        <v>0</v>
      </c>
      <c r="N108" s="878">
        <f>[13]Oktober!$H$35</f>
        <v>0</v>
      </c>
      <c r="O108" s="878">
        <f>[13]Nopember!$H$35</f>
        <v>0</v>
      </c>
      <c r="P108" s="878">
        <f>[13]Desember!$H$35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'[4]TARGET MURNI DAN PERUBAHAN'!D87</f>
        <v>14000000000</v>
      </c>
      <c r="E113" s="876">
        <f>[14]Januari!$D$35</f>
        <v>1016783988</v>
      </c>
      <c r="F113" s="876">
        <f>[14]Februari!$D$35</f>
        <v>755597758</v>
      </c>
      <c r="G113" s="876">
        <f>[14]Maret!$D$35</f>
        <v>727764792</v>
      </c>
      <c r="H113" s="876">
        <f>[14]April!$D$35</f>
        <v>2560344524</v>
      </c>
      <c r="I113" s="876">
        <f>[14]Mei!$D$35</f>
        <v>739297353</v>
      </c>
      <c r="J113" s="876">
        <f>[14]Juni!$D$35</f>
        <v>1222403795</v>
      </c>
      <c r="K113" s="876">
        <f>[14]Juli!$D$35</f>
        <v>769448304</v>
      </c>
      <c r="L113" s="876">
        <f>[14]Agustus!$D$35</f>
        <v>1093342037</v>
      </c>
      <c r="M113" s="876">
        <f>[14]September!$D$35</f>
        <v>790053119</v>
      </c>
      <c r="N113" s="876">
        <f>[14]Oktober!$D$35</f>
        <v>898009180</v>
      </c>
      <c r="O113" s="876">
        <f>[14]Nopember!$D$35</f>
        <v>1311893451</v>
      </c>
      <c r="P113" s="876">
        <f>[14]Desember!$D$35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[14]Januari!$E$35</f>
        <v>0</v>
      </c>
      <c r="F114" s="878">
        <f>[14]Februari!$E$35</f>
        <v>0</v>
      </c>
      <c r="G114" s="878">
        <f>[14]Maret!$E$35</f>
        <v>0</v>
      </c>
      <c r="H114" s="878">
        <f>[14]April!$E$35</f>
        <v>0</v>
      </c>
      <c r="I114" s="878">
        <f>[14]Mei!$E$35</f>
        <v>0</v>
      </c>
      <c r="J114" s="878">
        <f>[14]Juni!$E$35</f>
        <v>0</v>
      </c>
      <c r="K114" s="878">
        <f>[14]Juli!$E$35</f>
        <v>0</v>
      </c>
      <c r="L114" s="878">
        <f>[14]Agustus!$E$35</f>
        <v>0</v>
      </c>
      <c r="M114" s="878">
        <f>[14]September!$E$35</f>
        <v>0</v>
      </c>
      <c r="N114" s="878">
        <f>[14]Oktober!$E$35</f>
        <v>0</v>
      </c>
      <c r="O114" s="878">
        <f>[14]Nopember!$E$35</f>
        <v>0</v>
      </c>
      <c r="P114" s="878">
        <f>[14]Desember!$E$35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[14]Januari!$F$35</f>
        <v>0</v>
      </c>
      <c r="F115" s="878">
        <f>[14]Februari!$F$35</f>
        <v>0</v>
      </c>
      <c r="G115" s="878">
        <f>[14]Maret!$F$35</f>
        <v>0</v>
      </c>
      <c r="H115" s="878">
        <f>[14]April!$F$35</f>
        <v>0</v>
      </c>
      <c r="I115" s="878">
        <f>[14]Mei!$F$35</f>
        <v>0</v>
      </c>
      <c r="J115" s="878">
        <f>[14]Juni!$F$35</f>
        <v>0</v>
      </c>
      <c r="K115" s="878">
        <f>[14]Juli!$F$35</f>
        <v>0</v>
      </c>
      <c r="L115" s="878">
        <f>[14]Agustus!$F$35</f>
        <v>0</v>
      </c>
      <c r="M115" s="878">
        <f>[14]September!$F$35</f>
        <v>0</v>
      </c>
      <c r="N115" s="878">
        <f>[14]Oktober!$F$35</f>
        <v>0</v>
      </c>
      <c r="O115" s="878">
        <f>[14]Nopember!$F$35</f>
        <v>0</v>
      </c>
      <c r="P115" s="878">
        <f>[14]Desember!$F$35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[14]Januari!$G$35</f>
        <v>0</v>
      </c>
      <c r="F116" s="878">
        <f>[14]Februari!$G$35</f>
        <v>0</v>
      </c>
      <c r="G116" s="878">
        <f>[14]Maret!$G$35</f>
        <v>0</v>
      </c>
      <c r="H116" s="878">
        <f>[14]April!$G$35</f>
        <v>0</v>
      </c>
      <c r="I116" s="878">
        <f>[14]Mei!$G$35</f>
        <v>0</v>
      </c>
      <c r="J116" s="878">
        <f>[14]Juni!$G$35</f>
        <v>0</v>
      </c>
      <c r="K116" s="878">
        <f>[14]Juli!$G$35</f>
        <v>0</v>
      </c>
      <c r="L116" s="878">
        <f>[14]Agustus!$G$35</f>
        <v>0</v>
      </c>
      <c r="M116" s="878">
        <f>[14]September!$G$35</f>
        <v>0</v>
      </c>
      <c r="N116" s="878">
        <f>[14]Oktober!$G$35</f>
        <v>0</v>
      </c>
      <c r="O116" s="878">
        <f>[14]Nopember!$G$35</f>
        <v>0</v>
      </c>
      <c r="P116" s="878">
        <f>[14]Desember!$G$35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[14]Januari!$H$35</f>
        <v>0</v>
      </c>
      <c r="F117" s="878">
        <f>[14]Februari!$H$35</f>
        <v>0</v>
      </c>
      <c r="G117" s="878">
        <f>[14]Maret!$H$35</f>
        <v>0</v>
      </c>
      <c r="H117" s="878">
        <f>[14]April!$H$35</f>
        <v>0</v>
      </c>
      <c r="I117" s="878">
        <f>[14]Mei!$H$35</f>
        <v>0</v>
      </c>
      <c r="J117" s="878">
        <f>[14]Juni!$H$35</f>
        <v>0</v>
      </c>
      <c r="K117" s="878">
        <f>[14]Juli!$H$35</f>
        <v>0</v>
      </c>
      <c r="L117" s="878">
        <f>[14]Agustus!$H$35</f>
        <v>3882000</v>
      </c>
      <c r="M117" s="878">
        <f>[14]September!$H$35</f>
        <v>0</v>
      </c>
      <c r="N117" s="878">
        <f>[14]Oktober!$H$35</f>
        <v>0</v>
      </c>
      <c r="O117" s="878">
        <f>[14]Nopember!$H$35</f>
        <v>0</v>
      </c>
      <c r="P117" s="878">
        <f>[14]Desember!$H$35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'[4]TARGET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'[4]TARGET MURNI DAN PERUBAHAN'!D93</f>
        <v>19250000</v>
      </c>
      <c r="E122" s="355">
        <f>[15]Januari!$D$35</f>
        <v>0</v>
      </c>
      <c r="F122" s="355">
        <f>[15]Februari!$D$35</f>
        <v>0</v>
      </c>
      <c r="G122" s="355">
        <f>[15]Maret!$D$35</f>
        <v>0</v>
      </c>
      <c r="H122" s="355">
        <f>[15]April!$D$35</f>
        <v>0</v>
      </c>
      <c r="I122" s="355">
        <f>[15]Mei!$D$35</f>
        <v>0</v>
      </c>
      <c r="J122" s="355">
        <f>[15]Juni!$D$35</f>
        <v>0</v>
      </c>
      <c r="K122" s="355">
        <f>[15]Juli!$D$35</f>
        <v>0</v>
      </c>
      <c r="L122" s="355">
        <f>[15]Agustus!$D$35</f>
        <v>0</v>
      </c>
      <c r="M122" s="355">
        <f>[15]September!$D$35</f>
        <v>0</v>
      </c>
      <c r="N122" s="355">
        <f>[15]Oktober!$D$35</f>
        <v>0</v>
      </c>
      <c r="O122" s="355">
        <f>[15]Nopember!$D$35</f>
        <v>0</v>
      </c>
      <c r="P122" s="355">
        <f>[15]Desember!$D$35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'[4]TARGET MURNI DAN PERUBAHAN'!D96</f>
        <v>216750000</v>
      </c>
      <c r="E125" s="355">
        <f>[15]Januari!$E$35</f>
        <v>0</v>
      </c>
      <c r="F125" s="355">
        <f>[15]Februari!$E$35</f>
        <v>0</v>
      </c>
      <c r="G125" s="355">
        <f>[15]Maret!$E$35</f>
        <v>0</v>
      </c>
      <c r="H125" s="355">
        <f>[15]April!$E$35</f>
        <v>0</v>
      </c>
      <c r="I125" s="355">
        <f>[15]Mei!$E$35</f>
        <v>0</v>
      </c>
      <c r="J125" s="355">
        <f>[15]Juni!$E$35</f>
        <v>6090000</v>
      </c>
      <c r="K125" s="355">
        <f>[15]Juli!$E$35</f>
        <v>32530000</v>
      </c>
      <c r="L125" s="355">
        <f>[15]Agustus!$E$35</f>
        <v>0</v>
      </c>
      <c r="M125" s="355">
        <f>[15]September!$E$35</f>
        <v>19450000</v>
      </c>
      <c r="N125" s="355">
        <f>[15]Oktober!$E$35</f>
        <v>0</v>
      </c>
      <c r="O125" s="355">
        <f>[15]Nopember!$E$35</f>
        <v>6696000</v>
      </c>
      <c r="P125" s="355">
        <f>[15]Desember!$E$35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'[4]TARGET MURNI DAN PERUBAHAN'!D97</f>
        <v>200000000</v>
      </c>
      <c r="E126" s="355">
        <f>[15]Januari!$F$35</f>
        <v>9950400</v>
      </c>
      <c r="F126" s="355">
        <f>[15]Februari!$F$35</f>
        <v>37127000</v>
      </c>
      <c r="G126" s="355">
        <f>[15]Maret!$F$35</f>
        <v>23013800</v>
      </c>
      <c r="H126" s="355">
        <f>[15]April!$F$35</f>
        <v>68494900</v>
      </c>
      <c r="I126" s="355">
        <f>[15]Mei!$F$35</f>
        <v>33614800</v>
      </c>
      <c r="J126" s="355">
        <f>[15]Juni!$F$35</f>
        <v>37775900</v>
      </c>
      <c r="K126" s="355">
        <f>[15]Juli!$F$35</f>
        <v>0</v>
      </c>
      <c r="L126" s="355">
        <f>[15]Agustus!$F$35</f>
        <v>4878700</v>
      </c>
      <c r="M126" s="355">
        <f>[15]September!$F$35</f>
        <v>12854300</v>
      </c>
      <c r="N126" s="355">
        <f>[15]Oktober!$F$35</f>
        <v>13392900</v>
      </c>
      <c r="O126" s="355">
        <f>[15]Nopember!$F$35</f>
        <v>37776900</v>
      </c>
      <c r="P126" s="355">
        <f>[15]Desember!$F$35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[15]Januari!$G$35</f>
        <v>56865914.07</v>
      </c>
      <c r="F129" s="355">
        <f>[15]Februari!$G$35</f>
        <v>29161776.48</v>
      </c>
      <c r="G129" s="355">
        <f>[15]Maret!$G$35</f>
        <v>22409680.16</v>
      </c>
      <c r="H129" s="355">
        <f>[15]April!$G$35</f>
        <v>0</v>
      </c>
      <c r="I129" s="355">
        <f>[15]Mei!$G$35</f>
        <v>73790090.049999997</v>
      </c>
      <c r="J129" s="355">
        <f>[15]Juni!$G$35</f>
        <v>0</v>
      </c>
      <c r="K129" s="355">
        <f>[15]Juli!$G$35</f>
        <v>0</v>
      </c>
      <c r="L129" s="355">
        <f>[15]Agustus!$G$35</f>
        <v>0</v>
      </c>
      <c r="M129" s="355">
        <f>[15]September!$G$35</f>
        <v>0</v>
      </c>
      <c r="N129" s="355">
        <f>[15]Oktober!$G$35</f>
        <v>4887560.9800000004</v>
      </c>
      <c r="O129" s="355">
        <f>[15]Nopember!$G$35</f>
        <v>0</v>
      </c>
      <c r="P129" s="355">
        <f>[15]Desember!$G$35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[15]Januari!$H$35</f>
        <v>0</v>
      </c>
      <c r="F130" s="355">
        <f>[15]Februari!$H$35</f>
        <v>0</v>
      </c>
      <c r="G130" s="355">
        <f>[15]Maret!$H$35</f>
        <v>0</v>
      </c>
      <c r="H130" s="355">
        <f>[15]April!$H$35</f>
        <v>0</v>
      </c>
      <c r="I130" s="355">
        <f>[15]Mei!$H$35</f>
        <v>0</v>
      </c>
      <c r="J130" s="355">
        <f>[15]Juni!$H$35</f>
        <v>0</v>
      </c>
      <c r="K130" s="355">
        <f>[15]Juli!$H$35</f>
        <v>0</v>
      </c>
      <c r="L130" s="355">
        <f>[15]Agustus!$H$35</f>
        <v>0</v>
      </c>
      <c r="M130" s="355">
        <f>[15]September!$H$35</f>
        <v>0</v>
      </c>
      <c r="N130" s="355">
        <f>[15]Oktober!$H$35</f>
        <v>0</v>
      </c>
      <c r="O130" s="355">
        <f>[15]Nopember!$H$35</f>
        <v>0</v>
      </c>
      <c r="P130" s="355">
        <f>[15]Desember!$H$35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[15]Januari!$I$35</f>
        <v>0</v>
      </c>
      <c r="F131" s="355">
        <f>[15]Februari!$I$35</f>
        <v>0</v>
      </c>
      <c r="G131" s="355">
        <f>[15]Maret!$I$35</f>
        <v>0</v>
      </c>
      <c r="H131" s="355">
        <f>[15]April!$I$35</f>
        <v>0</v>
      </c>
      <c r="I131" s="355">
        <f>[15]Mei!$I$35</f>
        <v>0</v>
      </c>
      <c r="J131" s="355">
        <f>[15]Juni!$I$35</f>
        <v>0</v>
      </c>
      <c r="K131" s="355">
        <f>[15]Juli!$I$35</f>
        <v>0</v>
      </c>
      <c r="L131" s="355">
        <f>[15]Agustus!$I$35</f>
        <v>0</v>
      </c>
      <c r="M131" s="355">
        <f>[15]September!$I$35</f>
        <v>0</v>
      </c>
      <c r="N131" s="355">
        <f>[15]Oktober!$I$35</f>
        <v>0</v>
      </c>
      <c r="O131" s="355">
        <f>[15]Nopember!$I$35</f>
        <v>0</v>
      </c>
      <c r="P131" s="355">
        <f>[15]Desember!$I$35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[15]Januari!$J$35</f>
        <v>276853924.01999998</v>
      </c>
      <c r="F132" s="355">
        <f>[15]Februari!$J$35</f>
        <v>42225755.719999999</v>
      </c>
      <c r="G132" s="355">
        <f>[15]Maret!$J$35</f>
        <v>57903125.369999997</v>
      </c>
      <c r="H132" s="355">
        <f>[15]April!$J$35</f>
        <v>12706500</v>
      </c>
      <c r="I132" s="355">
        <f>[15]Mei!$J$35</f>
        <v>46591281</v>
      </c>
      <c r="J132" s="355">
        <f>[15]Juni!$J$35</f>
        <v>27665858.190000001</v>
      </c>
      <c r="K132" s="355">
        <f>[15]Juli!$J$35</f>
        <v>51424161.219999999</v>
      </c>
      <c r="L132" s="355">
        <f>[15]Agustus!$J$35</f>
        <v>0</v>
      </c>
      <c r="M132" s="355">
        <f>[15]September!$J$35</f>
        <v>1130000</v>
      </c>
      <c r="N132" s="355">
        <f>[15]Oktober!$J$35</f>
        <v>8181080</v>
      </c>
      <c r="O132" s="355">
        <f>[15]Nopember!$J$35</f>
        <v>5650000</v>
      </c>
      <c r="P132" s="355">
        <f>[15]Desember!$J$35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'[4]TARGET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'[4]TARGET MURNI DAN PERUBAHAN'!D106</f>
        <v>0</v>
      </c>
      <c r="E137" s="355">
        <f>[16]Januari!$D$35</f>
        <v>0</v>
      </c>
      <c r="F137" s="355">
        <f>[16]Februari!$D$35</f>
        <v>0</v>
      </c>
      <c r="G137" s="355">
        <f>[16]Maret!$D$35</f>
        <v>0</v>
      </c>
      <c r="H137" s="355">
        <f>[16]April!$D$35</f>
        <v>0</v>
      </c>
      <c r="I137" s="355">
        <f>[16]Mei!$D$35</f>
        <v>0</v>
      </c>
      <c r="J137" s="355">
        <f>[16]Juni!$D$35</f>
        <v>0</v>
      </c>
      <c r="K137" s="355">
        <f>[16]Juli!$D$35</f>
        <v>0</v>
      </c>
      <c r="L137" s="355">
        <f>[16]Agustus!$D$35</f>
        <v>0</v>
      </c>
      <c r="M137" s="355">
        <f>[16]September!$D$35</f>
        <v>0</v>
      </c>
      <c r="N137" s="355">
        <f>[16]Oktober!$D$35</f>
        <v>0</v>
      </c>
      <c r="O137" s="355">
        <f>[16]Nopember!$D$35</f>
        <v>0</v>
      </c>
      <c r="P137" s="355">
        <f>[16]Desember!$D$35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[16]Januari!$E$35</f>
        <v>0</v>
      </c>
      <c r="F140" s="355">
        <f>[16]Februari!$E$35</f>
        <v>0</v>
      </c>
      <c r="G140" s="355">
        <f>[16]Maret!$E$35</f>
        <v>0</v>
      </c>
      <c r="H140" s="355">
        <f>[16]April!$E$35</f>
        <v>0</v>
      </c>
      <c r="I140" s="355">
        <f>[16]Mei!$E$35</f>
        <v>0</v>
      </c>
      <c r="J140" s="355">
        <f>[16]Juni!$E$35</f>
        <v>0</v>
      </c>
      <c r="K140" s="355">
        <f>[16]Juli!$E$35</f>
        <v>0</v>
      </c>
      <c r="L140" s="355">
        <f>[16]Agustus!$E$35</f>
        <v>0</v>
      </c>
      <c r="M140" s="355">
        <f>[16]September!$E$35</f>
        <v>0</v>
      </c>
      <c r="N140" s="355">
        <f>[16]Oktober!$E$35</f>
        <v>0</v>
      </c>
      <c r="O140" s="355">
        <f>[16]Nopember!$E$35</f>
        <v>0</v>
      </c>
      <c r="P140" s="355">
        <f>[16]Desember!$E$35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[16]Januari!$F$35</f>
        <v>0</v>
      </c>
      <c r="F141" s="355">
        <f>[16]Februari!$F$35</f>
        <v>0</v>
      </c>
      <c r="G141" s="355">
        <f>[16]Maret!$F$35</f>
        <v>0</v>
      </c>
      <c r="H141" s="355">
        <f>[16]April!$F$35</f>
        <v>0</v>
      </c>
      <c r="I141" s="355">
        <f>[16]Mei!$F$35</f>
        <v>0</v>
      </c>
      <c r="J141" s="355">
        <f>[16]Juni!$F$35</f>
        <v>0</v>
      </c>
      <c r="K141" s="355">
        <f>[16]Juli!$F$35</f>
        <v>0</v>
      </c>
      <c r="L141" s="355">
        <f>[16]Agustus!$F$35</f>
        <v>0</v>
      </c>
      <c r="M141" s="355">
        <f>[16]September!$F$35</f>
        <v>0</v>
      </c>
      <c r="N141" s="355">
        <f>[16]Oktober!$F$35</f>
        <v>0</v>
      </c>
      <c r="O141" s="355">
        <f>[16]Nopember!$F$35</f>
        <v>0</v>
      </c>
      <c r="P141" s="355">
        <f>[16]Desember!$F$35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[16]Januari!$G$35</f>
        <v>0</v>
      </c>
      <c r="F142" s="355">
        <f>[16]Februari!$G$35</f>
        <v>0</v>
      </c>
      <c r="G142" s="355">
        <f>[16]Maret!$G$35</f>
        <v>0</v>
      </c>
      <c r="H142" s="355">
        <f>[16]April!$G$35</f>
        <v>0</v>
      </c>
      <c r="I142" s="355">
        <f>[16]Mei!$G$35</f>
        <v>0</v>
      </c>
      <c r="J142" s="355">
        <f>[16]Juni!$G$35</f>
        <v>0</v>
      </c>
      <c r="K142" s="355">
        <f>[16]Juli!$G$35</f>
        <v>0</v>
      </c>
      <c r="L142" s="355">
        <f>[16]Agustus!$G$35</f>
        <v>0</v>
      </c>
      <c r="M142" s="355">
        <f>[16]September!$G$35</f>
        <v>0</v>
      </c>
      <c r="N142" s="355">
        <f>[16]Oktober!$G$35</f>
        <v>0</v>
      </c>
      <c r="O142" s="355">
        <f>[16]Nopember!$G$35</f>
        <v>0</v>
      </c>
      <c r="P142" s="355">
        <f>[16]Desember!$G$35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[16]Januari!$H$35</f>
        <v>200000</v>
      </c>
      <c r="F143" s="355">
        <f>[16]Februari!$H$35</f>
        <v>200000</v>
      </c>
      <c r="G143" s="355">
        <f>[16]Maret!$H$35</f>
        <v>0</v>
      </c>
      <c r="H143" s="355">
        <f>[16]April!$H$35</f>
        <v>1027500</v>
      </c>
      <c r="I143" s="355">
        <f>[16]Mei!$H$35</f>
        <v>0</v>
      </c>
      <c r="J143" s="355">
        <f>[16]Juni!$H$35</f>
        <v>0</v>
      </c>
      <c r="K143" s="355">
        <f>[16]Juli!$H$35</f>
        <v>0</v>
      </c>
      <c r="L143" s="355">
        <f>[16]Agustus!$H$35</f>
        <v>0</v>
      </c>
      <c r="M143" s="355">
        <f>[16]September!$H$35</f>
        <v>0</v>
      </c>
      <c r="N143" s="355">
        <f>[16]Oktober!$H$35</f>
        <v>0</v>
      </c>
      <c r="O143" s="355">
        <f>[16]Nopember!$H$35</f>
        <v>0</v>
      </c>
      <c r="P143" s="355">
        <f>[16]Desember!$H$35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'[4]TARGET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'[4]TARGET MURNI DAN PERUBAHAN'!D116</f>
        <v>103889500</v>
      </c>
      <c r="E149" s="375">
        <f>[17]Januari!$D$35</f>
        <v>3455000</v>
      </c>
      <c r="F149" s="375">
        <f>[17]Februari!$D$35</f>
        <v>5490000</v>
      </c>
      <c r="G149" s="375">
        <f>[17]Maret!$D$35</f>
        <v>8225000</v>
      </c>
      <c r="H149" s="375">
        <f>[17]April!$D$35</f>
        <v>5930000</v>
      </c>
      <c r="I149" s="375">
        <f>[17]Mei!$D$35</f>
        <v>11000000</v>
      </c>
      <c r="J149" s="375">
        <f>[17]Juni!$D$35</f>
        <v>4000000</v>
      </c>
      <c r="K149" s="375">
        <f>[17]Juli!$D$35</f>
        <v>10120000</v>
      </c>
      <c r="L149" s="375">
        <f>[17]Agustus!$D$35</f>
        <v>3290000</v>
      </c>
      <c r="M149" s="375">
        <f>[17]September!$D$35</f>
        <v>9850000</v>
      </c>
      <c r="N149" s="375">
        <f>[17]Oktober!$D$35</f>
        <v>8195000</v>
      </c>
      <c r="O149" s="375">
        <f>[17]Nopember!$D$35</f>
        <v>4370000</v>
      </c>
      <c r="P149" s="375">
        <f>[17]Desember!$D$35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'[4]TARGET MURNI DAN PERUBAHAN'!D117</f>
        <v>90000000</v>
      </c>
      <c r="E150" s="375">
        <f>[17]Januari!$E$35</f>
        <v>0</v>
      </c>
      <c r="F150" s="375">
        <f>[17]Februari!$E$35</f>
        <v>0</v>
      </c>
      <c r="G150" s="375">
        <f>[17]Maret!$E$35</f>
        <v>0</v>
      </c>
      <c r="H150" s="375">
        <f>[17]April!$E$35</f>
        <v>0</v>
      </c>
      <c r="I150" s="375">
        <f>[17]Mei!$E$35</f>
        <v>0</v>
      </c>
      <c r="J150" s="375">
        <f>[17]Juni!$E$35</f>
        <v>0</v>
      </c>
      <c r="K150" s="375">
        <f>[17]Juli!$E$35</f>
        <v>0</v>
      </c>
      <c r="L150" s="375">
        <f>[17]Agustus!$E$35</f>
        <v>0</v>
      </c>
      <c r="M150" s="375">
        <f>[17]September!$E$35</f>
        <v>0</v>
      </c>
      <c r="N150" s="375">
        <f>[17]Oktober!$E$35</f>
        <v>0</v>
      </c>
      <c r="O150" s="375">
        <f>[17]Nopember!$E$35</f>
        <v>0</v>
      </c>
      <c r="P150" s="375">
        <f>[17]Desember!$E$35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'[4]TARGET MURNI DAN PERUBAHAN'!D120</f>
        <v>18000000</v>
      </c>
      <c r="E153" s="375">
        <f>[17]Januari!$F$35</f>
        <v>0</v>
      </c>
      <c r="F153" s="375">
        <f>[17]Februari!$F$35</f>
        <v>0</v>
      </c>
      <c r="G153" s="375">
        <f>[17]Maret!$F$35</f>
        <v>0</v>
      </c>
      <c r="H153" s="375">
        <f>[17]April!$F$35</f>
        <v>0</v>
      </c>
      <c r="I153" s="375">
        <f>[17]Mei!$F$35</f>
        <v>0</v>
      </c>
      <c r="J153" s="375">
        <f>[17]Juni!$F$35</f>
        <v>0</v>
      </c>
      <c r="K153" s="375">
        <f>[17]Juli!$F$35</f>
        <v>0</v>
      </c>
      <c r="L153" s="375">
        <f>[17]Agustus!$F$35</f>
        <v>0</v>
      </c>
      <c r="M153" s="375">
        <f>[17]September!$F$35</f>
        <v>0</v>
      </c>
      <c r="N153" s="375">
        <f>[17]Oktober!$F$35</f>
        <v>0</v>
      </c>
      <c r="O153" s="375">
        <f>[17]Nopember!$F$35</f>
        <v>0</v>
      </c>
      <c r="P153" s="375">
        <f>[17]Desember!$F$35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[17]Januari!$G$35</f>
        <v>0</v>
      </c>
      <c r="F154" s="375">
        <f>[17]Februari!$G$35</f>
        <v>0</v>
      </c>
      <c r="G154" s="375">
        <f>[17]Maret!$G$35</f>
        <v>0</v>
      </c>
      <c r="H154" s="375">
        <f>[17]April!$G$35</f>
        <v>0</v>
      </c>
      <c r="I154" s="375">
        <f>[17]Mei!$G$35</f>
        <v>0</v>
      </c>
      <c r="J154" s="375">
        <f>[17]Juni!$G$35</f>
        <v>0</v>
      </c>
      <c r="K154" s="375">
        <f>[17]Juli!$G$35</f>
        <v>0</v>
      </c>
      <c r="L154" s="375">
        <f>[17]Agustus!$G$35</f>
        <v>0</v>
      </c>
      <c r="M154" s="375">
        <f>[17]September!$G$35</f>
        <v>0</v>
      </c>
      <c r="N154" s="375">
        <f>[17]Oktober!$G$35</f>
        <v>0</v>
      </c>
      <c r="O154" s="375">
        <f>[17]Nopember!$G$35</f>
        <v>0</v>
      </c>
      <c r="P154" s="375">
        <f>[17]Desember!$G$35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[17]Januari!$H$35</f>
        <v>0</v>
      </c>
      <c r="F155" s="355">
        <f>[17]Februari!$H$35</f>
        <v>0</v>
      </c>
      <c r="G155" s="355">
        <f>[17]Maret!$H$35</f>
        <v>0</v>
      </c>
      <c r="H155" s="355">
        <f>[17]April!$H$35</f>
        <v>0</v>
      </c>
      <c r="I155" s="355">
        <f>[17]Mei!$H$35</f>
        <v>0</v>
      </c>
      <c r="J155" s="355">
        <f>[17]Juni!$H$35</f>
        <v>0</v>
      </c>
      <c r="K155" s="355">
        <f>[17]Juli!$H$35</f>
        <v>0</v>
      </c>
      <c r="L155" s="355">
        <f>[17]Agustus!$H$35</f>
        <v>0</v>
      </c>
      <c r="M155" s="355">
        <f>[17]September!$H$35</f>
        <v>0</v>
      </c>
      <c r="N155" s="355">
        <f>[17]Oktober!$H$35</f>
        <v>0</v>
      </c>
      <c r="O155" s="355">
        <f>[17]Nopember!$H$35</f>
        <v>0</v>
      </c>
      <c r="P155" s="355">
        <f>[17]Desember!$H$35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[17]Januari!$I$35</f>
        <v>0</v>
      </c>
      <c r="F156" s="375">
        <f>[17]Februari!$I$35</f>
        <v>0</v>
      </c>
      <c r="G156" s="375">
        <f>[17]Maret!$I$35</f>
        <v>0</v>
      </c>
      <c r="H156" s="375">
        <f>[17]April!$I$35</f>
        <v>0</v>
      </c>
      <c r="I156" s="375">
        <f>[17]Mei!$I$35</f>
        <v>0</v>
      </c>
      <c r="J156" s="375">
        <f>[17]Juni!$I$35</f>
        <v>0</v>
      </c>
      <c r="K156" s="375">
        <f>[17]Juli!$I$35</f>
        <v>0</v>
      </c>
      <c r="L156" s="375">
        <f>[17]Agustus!$I$35</f>
        <v>0</v>
      </c>
      <c r="M156" s="375">
        <f>[17]September!$I$35</f>
        <v>0</v>
      </c>
      <c r="N156" s="375">
        <f>[17]Oktober!$I$35</f>
        <v>0</v>
      </c>
      <c r="O156" s="375">
        <f>[17]Nopember!$I$35</f>
        <v>0</v>
      </c>
      <c r="P156" s="375">
        <f>[17]Desember!$I$35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[17]Januari!$J$35</f>
        <v>0</v>
      </c>
      <c r="F157" s="375">
        <f>[17]Februari!$J$35</f>
        <v>2000000</v>
      </c>
      <c r="G157" s="375">
        <f>[17]Maret!$J$35</f>
        <v>0</v>
      </c>
      <c r="H157" s="375">
        <f>[17]April!$J$35</f>
        <v>1090000</v>
      </c>
      <c r="I157" s="375">
        <f>[17]Mei!$J$35</f>
        <v>560000</v>
      </c>
      <c r="J157" s="375">
        <f>[17]Juni!$J$35</f>
        <v>0</v>
      </c>
      <c r="K157" s="375">
        <f>[17]Juli!$J$35</f>
        <v>0</v>
      </c>
      <c r="L157" s="375">
        <f>[17]Agustus!$J$35</f>
        <v>0</v>
      </c>
      <c r="M157" s="375">
        <f>[17]September!$J$35</f>
        <v>700000</v>
      </c>
      <c r="N157" s="375">
        <f>[17]Oktober!$J$35</f>
        <v>300000</v>
      </c>
      <c r="O157" s="375">
        <f>[17]Nopember!$J$35</f>
        <v>2150000</v>
      </c>
      <c r="P157" s="375">
        <f>[17]Desember!$J$35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'[4]TARGET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[18]Januari!$D$35</f>
        <v>0</v>
      </c>
      <c r="F163" s="355">
        <f>[18]Februari!$E$35</f>
        <v>0</v>
      </c>
      <c r="G163" s="355">
        <f>[18]Maret!$E$35</f>
        <v>0</v>
      </c>
      <c r="H163" s="355">
        <f>[18]April!$E$35</f>
        <v>0</v>
      </c>
      <c r="I163" s="355">
        <f>[18]Mei!$E$35</f>
        <v>0</v>
      </c>
      <c r="J163" s="355">
        <f>[18]Juni!$E$35</f>
        <v>0</v>
      </c>
      <c r="K163" s="355">
        <f>[18]Juli!$E$35</f>
        <v>0</v>
      </c>
      <c r="L163" s="355">
        <f>[18]Agustus!$E$35</f>
        <v>0</v>
      </c>
      <c r="M163" s="355">
        <f>[18]September!$E$35</f>
        <v>0</v>
      </c>
      <c r="N163" s="355">
        <f>[18]Oktober!$E$35</f>
        <v>0</v>
      </c>
      <c r="O163" s="355">
        <f>[18]Nopember!$E$35</f>
        <v>0</v>
      </c>
      <c r="P163" s="355">
        <f>[18]Desember!$E$35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[18]Januari!$F$35</f>
        <v>0</v>
      </c>
      <c r="F164" s="355">
        <f>[18]Februari!$F$35</f>
        <v>0</v>
      </c>
      <c r="G164" s="355">
        <f>[18]Maret!$F$35</f>
        <v>0</v>
      </c>
      <c r="H164" s="355">
        <f>[18]April!$F$35</f>
        <v>0</v>
      </c>
      <c r="I164" s="355">
        <f>[18]Mei!$F$35</f>
        <v>0</v>
      </c>
      <c r="J164" s="355">
        <f>[18]Juni!$F$35</f>
        <v>0</v>
      </c>
      <c r="K164" s="355">
        <f>[18]Juli!$F$35</f>
        <v>0</v>
      </c>
      <c r="L164" s="355">
        <f>[18]Agustus!$F$35</f>
        <v>0</v>
      </c>
      <c r="M164" s="355">
        <f>[18]September!$F$35</f>
        <v>0</v>
      </c>
      <c r="N164" s="355">
        <f>[18]Oktober!$F$35</f>
        <v>0</v>
      </c>
      <c r="O164" s="355">
        <f>[18]Nopember!$F$35</f>
        <v>0</v>
      </c>
      <c r="P164" s="355">
        <f>[18]Desember!$F$35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[18]Januari!$G$35</f>
        <v>0</v>
      </c>
      <c r="F165" s="355">
        <f>[18]Februari!$G$35</f>
        <v>0</v>
      </c>
      <c r="G165" s="355">
        <f>[18]Maret!$G$35</f>
        <v>0</v>
      </c>
      <c r="H165" s="355">
        <f>[18]April!$G$35</f>
        <v>0</v>
      </c>
      <c r="I165" s="355">
        <f>[18]Mei!$G$35</f>
        <v>0</v>
      </c>
      <c r="J165" s="355">
        <f>[18]Juni!$G$35</f>
        <v>0</v>
      </c>
      <c r="K165" s="355">
        <f>[18]Juli!$G$35</f>
        <v>0</v>
      </c>
      <c r="L165" s="355">
        <f>[18]Agustus!$G$35</f>
        <v>0</v>
      </c>
      <c r="M165" s="355">
        <f>[18]September!$G$35</f>
        <v>0</v>
      </c>
      <c r="N165" s="355">
        <f>[18]Oktober!$G$35</f>
        <v>0</v>
      </c>
      <c r="O165" s="355">
        <f>[18]Nopember!$G$35</f>
        <v>0</v>
      </c>
      <c r="P165" s="355">
        <f>[18]Desember!$G$35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[18]Januari!$H$35</f>
        <v>0</v>
      </c>
      <c r="F166" s="355">
        <f>[18]Februari!$H$35</f>
        <v>0</v>
      </c>
      <c r="G166" s="355">
        <f>[18]Maret!$H$35</f>
        <v>0</v>
      </c>
      <c r="H166" s="355">
        <f>[18]April!$H$35</f>
        <v>3730000</v>
      </c>
      <c r="I166" s="355">
        <f>[18]Mei!$H$35</f>
        <v>0</v>
      </c>
      <c r="J166" s="355">
        <f>[18]Juni!$H$35</f>
        <v>1987000</v>
      </c>
      <c r="K166" s="355">
        <f>[18]Juli!$H$35</f>
        <v>0</v>
      </c>
      <c r="L166" s="355">
        <f>[18]Agustus!$H$35</f>
        <v>912500</v>
      </c>
      <c r="M166" s="355">
        <f>[18]September!$H$35</f>
        <v>25000000</v>
      </c>
      <c r="N166" s="355">
        <f>[18]Oktober!$H$35</f>
        <v>13437400</v>
      </c>
      <c r="O166" s="355">
        <f>[18]Nopember!$H$35</f>
        <v>10288800</v>
      </c>
      <c r="P166" s="355">
        <f>[18]Desember!$H$35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'[4]TARGET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[19]Januari!$D$35</f>
        <v>0</v>
      </c>
      <c r="F171" s="355">
        <f>[19]Februari!$E$35</f>
        <v>0</v>
      </c>
      <c r="G171" s="355">
        <f>[19]Maret!$E$35</f>
        <v>0</v>
      </c>
      <c r="H171" s="355">
        <f>[19]April!$E$35</f>
        <v>0</v>
      </c>
      <c r="I171" s="355">
        <f>[19]Mei!$E$35</f>
        <v>0</v>
      </c>
      <c r="J171" s="355">
        <f>[19]Juni!$E$35</f>
        <v>0</v>
      </c>
      <c r="K171" s="355">
        <f>[19]Juli!$E$35</f>
        <v>0</v>
      </c>
      <c r="L171" s="355">
        <f>[19]Agustus!$E$35</f>
        <v>0</v>
      </c>
      <c r="M171" s="355">
        <f>[19]September!$E$35</f>
        <v>0</v>
      </c>
      <c r="N171" s="355">
        <f>[19]Oktober!$E$35</f>
        <v>0</v>
      </c>
      <c r="O171" s="355">
        <f>[19]Nopember!$E$35</f>
        <v>0</v>
      </c>
      <c r="P171" s="355">
        <f>[19]Desember!$E$35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[19]Januari!$F$35</f>
        <v>0</v>
      </c>
      <c r="F172" s="355">
        <f>[19]Februari!$F$35</f>
        <v>0</v>
      </c>
      <c r="G172" s="355">
        <f>[19]Maret!$F$35</f>
        <v>0</v>
      </c>
      <c r="H172" s="355">
        <f>[19]April!$F$35</f>
        <v>0</v>
      </c>
      <c r="I172" s="355">
        <f>[19]Mei!$F$35</f>
        <v>0</v>
      </c>
      <c r="J172" s="355">
        <f>[19]Juni!$F$35</f>
        <v>0</v>
      </c>
      <c r="K172" s="355">
        <f>[19]Juli!$F$35</f>
        <v>0</v>
      </c>
      <c r="L172" s="355">
        <f>[19]Agustus!$F$35</f>
        <v>0</v>
      </c>
      <c r="M172" s="355">
        <f>[19]September!$F$35</f>
        <v>0</v>
      </c>
      <c r="N172" s="355">
        <f>[19]Oktober!$F$35</f>
        <v>0</v>
      </c>
      <c r="O172" s="355">
        <f>[19]Nopember!$F$35</f>
        <v>0</v>
      </c>
      <c r="P172" s="355">
        <f>[19]Desember!$F$35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[19]Januari!$G$35</f>
        <v>0</v>
      </c>
      <c r="F173" s="355">
        <f>[19]Februari!$G$35</f>
        <v>0</v>
      </c>
      <c r="G173" s="355">
        <f>[19]Maret!$G$35</f>
        <v>0</v>
      </c>
      <c r="H173" s="355">
        <f>[19]April!$G$35</f>
        <v>0</v>
      </c>
      <c r="I173" s="355">
        <f>[19]Mei!$G$35</f>
        <v>0</v>
      </c>
      <c r="J173" s="355">
        <f>[19]Juni!$G$35</f>
        <v>0</v>
      </c>
      <c r="K173" s="355">
        <f>[19]Juli!$G$35</f>
        <v>0</v>
      </c>
      <c r="L173" s="355">
        <f>[19]Agustus!$G$35</f>
        <v>0</v>
      </c>
      <c r="M173" s="355">
        <f>[19]September!$G$35</f>
        <v>0</v>
      </c>
      <c r="N173" s="355">
        <f>[19]Oktober!$G$35</f>
        <v>0</v>
      </c>
      <c r="O173" s="355">
        <f>[19]Nopember!$G$35</f>
        <v>0</v>
      </c>
      <c r="P173" s="355">
        <f>[19]Desember!$G$35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[19]Januari!$H$35</f>
        <v>0</v>
      </c>
      <c r="F174" s="355">
        <f>[19]Februari!$H$35</f>
        <v>0</v>
      </c>
      <c r="G174" s="355">
        <f>[19]Maret!$H$35</f>
        <v>0</v>
      </c>
      <c r="H174" s="355">
        <f>[19]April!$H$35</f>
        <v>0</v>
      </c>
      <c r="I174" s="355">
        <f>[19]Mei!$H$35</f>
        <v>0</v>
      </c>
      <c r="J174" s="355">
        <f>[19]Juni!$H$35</f>
        <v>0</v>
      </c>
      <c r="K174" s="355">
        <f>[19]Juli!$H$35</f>
        <v>0</v>
      </c>
      <c r="L174" s="355">
        <f>[19]Agustus!$H$35</f>
        <v>0</v>
      </c>
      <c r="M174" s="355">
        <f>[19]September!$H$35</f>
        <v>0</v>
      </c>
      <c r="N174" s="355">
        <f>[19]Oktober!$H$35</f>
        <v>0</v>
      </c>
      <c r="O174" s="355">
        <f>[19]Nopember!$H$35</f>
        <v>0</v>
      </c>
      <c r="P174" s="355">
        <f>[19]Desember!$H$35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'[4]TARGET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'[4]TARGET MURNI DAN PERUBAHAN'!D139</f>
        <v>2000000</v>
      </c>
      <c r="E179" s="375">
        <f>[20]Januari!$D$35</f>
        <v>0</v>
      </c>
      <c r="F179" s="375">
        <f>[20]Februari!$D$35</f>
        <v>0</v>
      </c>
      <c r="G179" s="375">
        <f>[20]Maret!$D$35</f>
        <v>0</v>
      </c>
      <c r="H179" s="375">
        <f>[20]April!$D$35</f>
        <v>0</v>
      </c>
      <c r="I179" s="375">
        <f>[20]Mei!$D$35</f>
        <v>0</v>
      </c>
      <c r="J179" s="375">
        <f>[20]Juni!$D$35</f>
        <v>0</v>
      </c>
      <c r="K179" s="375">
        <f>[20]Juli!$D$35</f>
        <v>0</v>
      </c>
      <c r="L179" s="375">
        <f>[20]Agustus!$D$35</f>
        <v>0</v>
      </c>
      <c r="M179" s="375">
        <f>[20]September!$D$35</f>
        <v>0</v>
      </c>
      <c r="N179" s="375">
        <f>[20]Oktober!$D$35</f>
        <v>0</v>
      </c>
      <c r="O179" s="375">
        <f>[20]Nopember!$D$35</f>
        <v>0</v>
      </c>
      <c r="P179" s="375">
        <f>[20]Desember!$D$35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[20]Januari!$E$35</f>
        <v>0</v>
      </c>
      <c r="F182" s="375">
        <f>[20]Februari!$E$35</f>
        <v>0</v>
      </c>
      <c r="G182" s="375">
        <f>[20]Maret!$E$35</f>
        <v>0</v>
      </c>
      <c r="H182" s="375">
        <f>[20]April!$E$35</f>
        <v>0</v>
      </c>
      <c r="I182" s="375">
        <f>[20]Mei!$E$35</f>
        <v>0</v>
      </c>
      <c r="J182" s="375">
        <f>[20]Juni!$E$35</f>
        <v>0</v>
      </c>
      <c r="K182" s="375">
        <f>[20]Juli!$E$35</f>
        <v>0</v>
      </c>
      <c r="L182" s="375">
        <f>[20]Agustus!$E$35</f>
        <v>0</v>
      </c>
      <c r="M182" s="375">
        <f>[20]September!$E$35</f>
        <v>0</v>
      </c>
      <c r="N182" s="375">
        <f>[20]Oktober!$E$35</f>
        <v>0</v>
      </c>
      <c r="O182" s="375">
        <f>[20]Nopember!$E$35</f>
        <v>0</v>
      </c>
      <c r="P182" s="375">
        <f>[20]Desember!$E$35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[20]Januari!$F$35</f>
        <v>0</v>
      </c>
      <c r="F183" s="375">
        <f>[20]Februari!$F$35</f>
        <v>0</v>
      </c>
      <c r="G183" s="375">
        <f>[20]Maret!$F$35</f>
        <v>0</v>
      </c>
      <c r="H183" s="375">
        <f>[20]April!$F$35</f>
        <v>0</v>
      </c>
      <c r="I183" s="375">
        <f>[20]Mei!$F$35</f>
        <v>0</v>
      </c>
      <c r="J183" s="375">
        <f>[20]Juni!$F$35</f>
        <v>0</v>
      </c>
      <c r="K183" s="375">
        <f>[20]Juli!$F$35</f>
        <v>0</v>
      </c>
      <c r="L183" s="375">
        <f>[20]Agustus!$F$35</f>
        <v>0</v>
      </c>
      <c r="M183" s="375">
        <f>[20]September!$F$35</f>
        <v>0</v>
      </c>
      <c r="N183" s="375">
        <f>[20]Oktober!$F$35</f>
        <v>0</v>
      </c>
      <c r="O183" s="375">
        <f>[20]Nopember!$F$35</f>
        <v>0</v>
      </c>
      <c r="P183" s="375">
        <f>[20]Desember!$F$35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[20]Januari!$G$35</f>
        <v>0</v>
      </c>
      <c r="F184" s="375">
        <f>[20]Februari!$G$35</f>
        <v>0</v>
      </c>
      <c r="G184" s="375">
        <f>[20]Maret!$G$35</f>
        <v>0</v>
      </c>
      <c r="H184" s="375">
        <f>[20]April!$G$35</f>
        <v>0</v>
      </c>
      <c r="I184" s="375">
        <f>[20]Mei!$G$35</f>
        <v>0</v>
      </c>
      <c r="J184" s="375">
        <f>[20]Juni!$G$35</f>
        <v>0</v>
      </c>
      <c r="K184" s="375">
        <f>[20]Juli!$G$35</f>
        <v>0</v>
      </c>
      <c r="L184" s="375">
        <f>[20]Agustus!$G$35</f>
        <v>0</v>
      </c>
      <c r="M184" s="375">
        <f>[20]September!$G$35</f>
        <v>0</v>
      </c>
      <c r="N184" s="375">
        <f>[20]Oktober!$G$35</f>
        <v>0</v>
      </c>
      <c r="O184" s="375">
        <f>[20]Nopember!$G$35</f>
        <v>0</v>
      </c>
      <c r="P184" s="375">
        <f>[20]Desember!$G$35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[20]Januari!$H$35</f>
        <v>0</v>
      </c>
      <c r="F185" s="375">
        <f>[20]Februari!$H$35</f>
        <v>1906500</v>
      </c>
      <c r="G185" s="375">
        <f>[20]Maret!$H$35</f>
        <v>0</v>
      </c>
      <c r="H185" s="375">
        <f>[20]April!$H$35</f>
        <v>0</v>
      </c>
      <c r="I185" s="375">
        <f>[20]Mei!$H$35</f>
        <v>4295000</v>
      </c>
      <c r="J185" s="375">
        <f>[20]Juni!$H$35</f>
        <v>2728000</v>
      </c>
      <c r="K185" s="375">
        <f>[20]Juli!$H$35</f>
        <v>876000</v>
      </c>
      <c r="L185" s="375">
        <f>[20]Agustus!$H$35</f>
        <v>6548996.96</v>
      </c>
      <c r="M185" s="375">
        <f>[20]September!$H$35</f>
        <v>0</v>
      </c>
      <c r="N185" s="375">
        <f>[20]Oktober!$H$35</f>
        <v>0</v>
      </c>
      <c r="O185" s="375">
        <f>[20]Nopember!$H$35</f>
        <v>11907450</v>
      </c>
      <c r="P185" s="375">
        <f>[20]Desember!$H$35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'[4]TARGET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'[4]TARGET MURNI DAN PERUBAHAN'!D148</f>
        <v>1445000000</v>
      </c>
      <c r="E190" s="878">
        <f>[21]Januari!$D$35</f>
        <v>58272600</v>
      </c>
      <c r="F190" s="878">
        <f>[21]Februari!$D$35</f>
        <v>170370600</v>
      </c>
      <c r="G190" s="878">
        <f>[21]Maret!$D$35</f>
        <v>142515600</v>
      </c>
      <c r="H190" s="878">
        <f>[21]April!$D$35</f>
        <v>150673800</v>
      </c>
      <c r="I190" s="878">
        <f>[21]Mei!$D$35</f>
        <v>152823000</v>
      </c>
      <c r="J190" s="878">
        <f>[21]Juni!$D$35</f>
        <v>95566800</v>
      </c>
      <c r="K190" s="878">
        <f>[21]Juli!$D$35</f>
        <v>141649200</v>
      </c>
      <c r="L190" s="878">
        <f>[21]Agustus!$D$35</f>
        <v>189079200</v>
      </c>
      <c r="M190" s="878">
        <f>[21]September!$D$35</f>
        <v>173862000</v>
      </c>
      <c r="N190" s="878">
        <f>[21]Oktober!$D$35</f>
        <v>164173200</v>
      </c>
      <c r="O190" s="878">
        <f>[21]Nopember!$D$35</f>
        <v>87033600</v>
      </c>
      <c r="P190" s="878">
        <f>[21]Desember!$D$35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'[4]TARGET MURNI DAN PERUBAHAN'!D152</f>
        <v>28047000</v>
      </c>
      <c r="E194" s="878">
        <f>[21]Januari!$E$35</f>
        <v>0</v>
      </c>
      <c r="F194" s="878">
        <f>[21]Februari!$E$35</f>
        <v>122600</v>
      </c>
      <c r="G194" s="878">
        <f>[21]Maret!$E$35</f>
        <v>0</v>
      </c>
      <c r="H194" s="878">
        <f>[21]April!$E$35</f>
        <v>2822600</v>
      </c>
      <c r="I194" s="878">
        <f>[21]Mei!$E$35</f>
        <v>0</v>
      </c>
      <c r="J194" s="878">
        <f>[21]Juni!$E$35</f>
        <v>122600</v>
      </c>
      <c r="K194" s="878">
        <f>[21]Juli!$E$35</f>
        <v>0</v>
      </c>
      <c r="L194" s="878">
        <f>[21]Agustus!$E$35</f>
        <v>122600</v>
      </c>
      <c r="M194" s="878">
        <f>[21]September!$E$35</f>
        <v>0</v>
      </c>
      <c r="N194" s="878">
        <f>[21]Oktober!$E$35</f>
        <v>122600</v>
      </c>
      <c r="O194" s="878">
        <f>[21]Nopember!$E$35</f>
        <v>122600</v>
      </c>
      <c r="P194" s="878">
        <f>[21]Desember!$E$35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'[4]TARGET MURNI DAN PERUBAHAN'!D153</f>
        <v>0</v>
      </c>
      <c r="E195" s="878">
        <f>[21]Januari!$F$35</f>
        <v>0</v>
      </c>
      <c r="F195" s="878">
        <f>[21]Februari!$F$35</f>
        <v>0</v>
      </c>
      <c r="G195" s="878">
        <f>[21]Maret!$F$35</f>
        <v>0</v>
      </c>
      <c r="H195" s="878">
        <f>[21]April!$F$35</f>
        <v>0</v>
      </c>
      <c r="I195" s="878">
        <f>[21]Mei!$F$35</f>
        <v>0</v>
      </c>
      <c r="J195" s="878">
        <f>[21]Juni!$F$35</f>
        <v>0</v>
      </c>
      <c r="K195" s="878">
        <f>[21]Juli!$F$35</f>
        <v>0</v>
      </c>
      <c r="L195" s="878">
        <f>[21]Agustus!$F$35</f>
        <v>21445500</v>
      </c>
      <c r="M195" s="878">
        <f>[21]September!$F$35</f>
        <v>5647900</v>
      </c>
      <c r="N195" s="878">
        <f>[21]Oktober!$F$35</f>
        <v>0</v>
      </c>
      <c r="O195" s="878">
        <f>[21]Nopember!$F$35</f>
        <v>3435370</v>
      </c>
      <c r="P195" s="878">
        <f>[21]Desember!$F$35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'[4]TARGET MURNI DAN PERUBAHAN'!D155</f>
        <v>55000000</v>
      </c>
      <c r="E198" s="878">
        <f>[21]Januari!$G$35</f>
        <v>0</v>
      </c>
      <c r="F198" s="878">
        <f>[21]Februari!$G$35</f>
        <v>7680000</v>
      </c>
      <c r="G198" s="878">
        <f>[21]Maret!$G$35</f>
        <v>5760000</v>
      </c>
      <c r="H198" s="878">
        <f>[21]April!$G$35</f>
        <v>6480000</v>
      </c>
      <c r="I198" s="878">
        <f>[21]Mei!$G$35</f>
        <v>8640000</v>
      </c>
      <c r="J198" s="878">
        <f>[21]Juni!$G$35</f>
        <v>8280000</v>
      </c>
      <c r="K198" s="878">
        <f>[21]Juli!$G$35</f>
        <v>0</v>
      </c>
      <c r="L198" s="878">
        <f>[21]Agustus!$G$35</f>
        <v>9600000</v>
      </c>
      <c r="M198" s="878">
        <f>[21]September!$G$35</f>
        <v>17930000</v>
      </c>
      <c r="N198" s="878">
        <f>[21]Oktober!$G$35</f>
        <v>4480000</v>
      </c>
      <c r="O198" s="878">
        <f>[21]Nopember!$G$35</f>
        <v>9600000</v>
      </c>
      <c r="P198" s="878">
        <f>[21]Desember!$G$35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[21]Januari!$H$35</f>
        <v>0</v>
      </c>
      <c r="F201" s="876">
        <f>[21]Februari!$H$35</f>
        <v>0</v>
      </c>
      <c r="G201" s="876">
        <f>[21]Maret!$H$35</f>
        <v>0</v>
      </c>
      <c r="H201" s="876">
        <f>[21]April!$H$35</f>
        <v>0</v>
      </c>
      <c r="I201" s="876">
        <f>[21]Mei!$H$35</f>
        <v>0</v>
      </c>
      <c r="J201" s="876">
        <f>[21]Juni!$H$35</f>
        <v>0</v>
      </c>
      <c r="K201" s="876">
        <f>[21]Juli!$H$35</f>
        <v>0</v>
      </c>
      <c r="L201" s="876">
        <f>[21]Agustus!$H$35</f>
        <v>0</v>
      </c>
      <c r="M201" s="876">
        <f>[21]September!$H$35</f>
        <v>0</v>
      </c>
      <c r="N201" s="876">
        <f>[21]Oktober!$H$35</f>
        <v>0</v>
      </c>
      <c r="O201" s="876">
        <f>[21]Nopember!$H$35</f>
        <v>0</v>
      </c>
      <c r="P201" s="876">
        <f>[21]Desember!$H$35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[21]Januari!$I$35</f>
        <v>0</v>
      </c>
      <c r="F202" s="876">
        <f>[21]Februari!$I$35</f>
        <v>0</v>
      </c>
      <c r="G202" s="876">
        <f>[21]Maret!$I$35</f>
        <v>0</v>
      </c>
      <c r="H202" s="876">
        <f>[21]April!$I$35</f>
        <v>0</v>
      </c>
      <c r="I202" s="876">
        <f>[21]Mei!$I$35</f>
        <v>0</v>
      </c>
      <c r="J202" s="876">
        <f>[21]Juni!$I$35</f>
        <v>0</v>
      </c>
      <c r="K202" s="876">
        <f>[21]Juli!$I$35</f>
        <v>0</v>
      </c>
      <c r="L202" s="876">
        <f>[21]Agustus!$I$35</f>
        <v>0</v>
      </c>
      <c r="M202" s="876">
        <f>[21]September!$I$35</f>
        <v>0</v>
      </c>
      <c r="N202" s="876">
        <f>[21]Oktober!$I$35</f>
        <v>0</v>
      </c>
      <c r="O202" s="876">
        <f>[21]Nopember!$I$35</f>
        <v>0</v>
      </c>
      <c r="P202" s="876">
        <f>[21]Desember!$I$35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[21]Januari!$J$35</f>
        <v>0</v>
      </c>
      <c r="F203" s="876">
        <f>[21]Februari!$J$35</f>
        <v>0</v>
      </c>
      <c r="G203" s="876">
        <f>[21]Maret!$J$35</f>
        <v>0</v>
      </c>
      <c r="H203" s="876">
        <f>[21]April!$J$35</f>
        <v>0</v>
      </c>
      <c r="I203" s="876">
        <f>[21]Mei!$J$35</f>
        <v>0</v>
      </c>
      <c r="J203" s="876">
        <f>[21]Juni!$J$35</f>
        <v>0</v>
      </c>
      <c r="K203" s="876">
        <f>[21]Juli!$J$35</f>
        <v>0</v>
      </c>
      <c r="L203" s="876">
        <f>[21]Agustus!$J$35</f>
        <v>0</v>
      </c>
      <c r="M203" s="876">
        <f>[21]September!$J$35</f>
        <v>0</v>
      </c>
      <c r="N203" s="876">
        <f>[21]Oktober!$J$35</f>
        <v>0</v>
      </c>
      <c r="O203" s="876">
        <f>[21]Nopember!$J$35</f>
        <v>0</v>
      </c>
      <c r="P203" s="876">
        <f>[21]Desember!$J$35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[21]Januari!$K$35</f>
        <v>0</v>
      </c>
      <c r="F204" s="876">
        <f>[21]Februari!$K$35</f>
        <v>0</v>
      </c>
      <c r="G204" s="876">
        <f>[21]Maret!$K$35</f>
        <v>20850410</v>
      </c>
      <c r="H204" s="876">
        <f>[21]April!$K$35</f>
        <v>5585049</v>
      </c>
      <c r="I204" s="876">
        <f>[21]Mei!$K$35</f>
        <v>9210000</v>
      </c>
      <c r="J204" s="876">
        <f>[21]Juni!$K$35</f>
        <v>9703357.75</v>
      </c>
      <c r="K204" s="876">
        <f>[21]Juli!$K$35</f>
        <v>1887500</v>
      </c>
      <c r="L204" s="876">
        <f>[21]Agustus!$K$35</f>
        <v>0</v>
      </c>
      <c r="M204" s="876">
        <f>[21]September!$K$35</f>
        <v>0</v>
      </c>
      <c r="N204" s="876">
        <f>[21]Oktober!$K$35</f>
        <v>0</v>
      </c>
      <c r="O204" s="876">
        <f>[21]Nopember!$K$35</f>
        <v>4500000</v>
      </c>
      <c r="P204" s="876">
        <f>[21]Desember!$K$35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'[4]TARGET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'[4]TARGET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'[4]TARGET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'[4]TARGET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'[4]TARGET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[21]September!$P$35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'[4]TARGET MURNI DAN PERUBAHAN'!D167</f>
        <v>152500000</v>
      </c>
      <c r="E213" s="355">
        <f>[22]Januari!$D$35</f>
        <v>1000000</v>
      </c>
      <c r="F213" s="355">
        <f>[22]Februari!$D$35</f>
        <v>3200000</v>
      </c>
      <c r="G213" s="355">
        <f>[22]Maret!$D$35</f>
        <v>6600000</v>
      </c>
      <c r="H213" s="355">
        <f>[22]April!$D$35</f>
        <v>3600000</v>
      </c>
      <c r="I213" s="355">
        <f>[22]Mei!$D$35</f>
        <v>4500000</v>
      </c>
      <c r="J213" s="355">
        <f>[22]Juni!$D$35</f>
        <v>2400000</v>
      </c>
      <c r="K213" s="355">
        <f>[22]Juli!$D$35</f>
        <v>0</v>
      </c>
      <c r="L213" s="355">
        <f>[22]Agustus!$D$35</f>
        <v>2900000</v>
      </c>
      <c r="M213" s="355">
        <f>[22]September!$D$35</f>
        <v>6000000</v>
      </c>
      <c r="N213" s="355">
        <f>[22]Oktober!$D$35</f>
        <v>3000000</v>
      </c>
      <c r="O213" s="355">
        <f>[22]Nopember!$D$35</f>
        <v>3600000</v>
      </c>
      <c r="P213" s="355">
        <f>[22]Desember!$D$35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'[4]TARGET MURNI DAN PERUBAHAN'!D170</f>
        <v>348625000</v>
      </c>
      <c r="E216" s="355">
        <f>[22]Januari!$E$35</f>
        <v>0</v>
      </c>
      <c r="F216" s="355">
        <f>[22]Februari!$E$35</f>
        <v>150000</v>
      </c>
      <c r="G216" s="355">
        <f>[22]Maret!$E$35</f>
        <v>65250000</v>
      </c>
      <c r="H216" s="355">
        <f>[22]April!$E$35</f>
        <v>45000000</v>
      </c>
      <c r="I216" s="355">
        <f>[22]Mei!$E$35</f>
        <v>52700000</v>
      </c>
      <c r="J216" s="355">
        <f>[22]Juni!$E$35</f>
        <v>37500000</v>
      </c>
      <c r="K216" s="355">
        <f>[22]Juli!$E$35</f>
        <v>0</v>
      </c>
      <c r="L216" s="355">
        <f>[22]Agustus!$E$35</f>
        <v>68500000</v>
      </c>
      <c r="M216" s="355">
        <f>[22]September!$E$35</f>
        <v>75000000</v>
      </c>
      <c r="N216" s="355">
        <f>[22]Oktober!$E$35</f>
        <v>38700000</v>
      </c>
      <c r="O216" s="355">
        <f>[22]Nopember!$E$35</f>
        <v>46200000</v>
      </c>
      <c r="P216" s="355">
        <f>[22]Desember!$E$35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[22]Januari!$F$35</f>
        <v>0</v>
      </c>
      <c r="F219" s="375">
        <f>[22]Februari!$F$35</f>
        <v>0</v>
      </c>
      <c r="G219" s="375">
        <f>[22]Maret!$F$35</f>
        <v>0</v>
      </c>
      <c r="H219" s="375">
        <f>[22]April!$F$35</f>
        <v>0</v>
      </c>
      <c r="I219" s="375">
        <f>[22]Mei!$F$35</f>
        <v>0</v>
      </c>
      <c r="J219" s="375">
        <f>[22]Juni!$F$35</f>
        <v>0</v>
      </c>
      <c r="K219" s="375">
        <f>[22]Juli!$F$35</f>
        <v>0</v>
      </c>
      <c r="L219" s="375">
        <f>[22]Agustus!$F$35</f>
        <v>0</v>
      </c>
      <c r="M219" s="375">
        <f>[22]September!$F$35</f>
        <v>0</v>
      </c>
      <c r="N219" s="375">
        <f>[22]Oktober!$F$35</f>
        <v>0</v>
      </c>
      <c r="O219" s="375">
        <f>[22]Nopember!$F$35</f>
        <v>0</v>
      </c>
      <c r="P219" s="375">
        <f>[22]Desember!$F$35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[22]Januari!$G$35</f>
        <v>0</v>
      </c>
      <c r="F220" s="375">
        <f>[22]Februari!$G$35</f>
        <v>0</v>
      </c>
      <c r="G220" s="375">
        <f>[22]Maret!$G$35</f>
        <v>0</v>
      </c>
      <c r="H220" s="375">
        <f>[22]April!$G$35</f>
        <v>0</v>
      </c>
      <c r="I220" s="375">
        <f>[22]Mei!$G$35</f>
        <v>0</v>
      </c>
      <c r="J220" s="375">
        <f>[22]Juni!$G$35</f>
        <v>0</v>
      </c>
      <c r="K220" s="375">
        <f>[22]Juli!$G$35</f>
        <v>0</v>
      </c>
      <c r="L220" s="375">
        <f>[22]Agustus!$G$35</f>
        <v>0</v>
      </c>
      <c r="M220" s="375">
        <f>[22]September!$G$35</f>
        <v>0</v>
      </c>
      <c r="N220" s="375">
        <f>[22]Oktober!$G$35</f>
        <v>0</v>
      </c>
      <c r="O220" s="375">
        <f>[22]Nopember!$G$35</f>
        <v>0</v>
      </c>
      <c r="P220" s="375">
        <f>[22]Desember!$G$35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[22]Januari!$H$35</f>
        <v>0</v>
      </c>
      <c r="F221" s="355">
        <f>[22]Februari!$H$35</f>
        <v>0</v>
      </c>
      <c r="G221" s="355">
        <f>[22]Maret!$H$35</f>
        <v>0</v>
      </c>
      <c r="H221" s="355">
        <f>[22]April!$H$35</f>
        <v>0</v>
      </c>
      <c r="I221" s="355">
        <f>[22]Mei!$H$35</f>
        <v>0</v>
      </c>
      <c r="J221" s="355">
        <f>[22]Juni!$H$35</f>
        <v>0</v>
      </c>
      <c r="K221" s="355">
        <f>[22]Juli!$H$35</f>
        <v>0</v>
      </c>
      <c r="L221" s="355">
        <f>[22]Agustus!$H$35</f>
        <v>0</v>
      </c>
      <c r="M221" s="355">
        <f>[22]September!$H$35</f>
        <v>0</v>
      </c>
      <c r="N221" s="355">
        <f>[22]Oktober!$H$35</f>
        <v>0</v>
      </c>
      <c r="O221" s="355">
        <f>[22]Nopember!$H$35</f>
        <v>0</v>
      </c>
      <c r="P221" s="355">
        <f>[22]Desember!$H$35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[22]Januari!$I$35</f>
        <v>0</v>
      </c>
      <c r="F222" s="355">
        <f>[22]Februari!$I$35</f>
        <v>0</v>
      </c>
      <c r="G222" s="355">
        <f>[22]Maret!$I$35</f>
        <v>0</v>
      </c>
      <c r="H222" s="355">
        <f>[22]April!$I$35</f>
        <v>600000</v>
      </c>
      <c r="I222" s="355">
        <f>[22]Mei!$I$35</f>
        <v>0</v>
      </c>
      <c r="J222" s="355">
        <f>[22]Juni!$I$35</f>
        <v>0</v>
      </c>
      <c r="K222" s="355">
        <f>[22]Juli!$I$35</f>
        <v>0</v>
      </c>
      <c r="L222" s="355">
        <f>[22]Agustus!$I$35</f>
        <v>0</v>
      </c>
      <c r="M222" s="355">
        <f>[22]September!$I$35</f>
        <v>0</v>
      </c>
      <c r="N222" s="355">
        <f>[22]Oktober!$I$35</f>
        <v>10000000</v>
      </c>
      <c r="O222" s="355">
        <f>[22]Nopember!$I$35</f>
        <v>18279400</v>
      </c>
      <c r="P222" s="355">
        <f>[22]Desember!$I$35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'[4]TARGET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'[4]TARGET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'[4]TARGET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'[4]TARGET MURNI DAN PERUBAHAN'!D183</f>
        <v>16500000</v>
      </c>
      <c r="E230" s="375">
        <f>[23]Januari!$D$35</f>
        <v>0</v>
      </c>
      <c r="F230" s="375">
        <f>[23]Februari!$D$35</f>
        <v>0</v>
      </c>
      <c r="G230" s="375">
        <f>[23]Maret!$D$35</f>
        <v>0</v>
      </c>
      <c r="H230" s="375">
        <f>[23]April!$D$35</f>
        <v>0</v>
      </c>
      <c r="I230" s="375">
        <f>[23]Mei!$D$35</f>
        <v>0</v>
      </c>
      <c r="J230" s="375">
        <f>[23]Juni!$D$35</f>
        <v>1000000</v>
      </c>
      <c r="K230" s="375">
        <f>[23]Juli!$D$35</f>
        <v>0</v>
      </c>
      <c r="L230" s="375">
        <f>[23]Agustus!$D$35</f>
        <v>0</v>
      </c>
      <c r="M230" s="375">
        <f>[23]September!$D$35</f>
        <v>0</v>
      </c>
      <c r="N230" s="375">
        <f>[23]Oktober!$D$35</f>
        <v>0</v>
      </c>
      <c r="O230" s="375">
        <f>[23]Nopember!$D$35</f>
        <v>0</v>
      </c>
      <c r="P230" s="375">
        <f>[23]Desember!$D$35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'[4]TARGET MURNI DAN PERUBAHAN'!D184</f>
        <v>40000000</v>
      </c>
      <c r="E231" s="375">
        <f>[23]Januari!$E$35</f>
        <v>1200000</v>
      </c>
      <c r="F231" s="375">
        <f>[23]Februari!$E$35</f>
        <v>1319500</v>
      </c>
      <c r="G231" s="375">
        <f>[23]Maret!$E$35</f>
        <v>2019000</v>
      </c>
      <c r="H231" s="375">
        <f>[23]April!$E$35</f>
        <v>1614000</v>
      </c>
      <c r="I231" s="375">
        <f>[23]Mei!$E$35</f>
        <v>15000000</v>
      </c>
      <c r="J231" s="375">
        <f>[23]Juni!$E$35</f>
        <v>3222000</v>
      </c>
      <c r="K231" s="375">
        <f>[23]Juli!$E$35</f>
        <v>1200000</v>
      </c>
      <c r="L231" s="375">
        <f>[23]Agustus!$E$35</f>
        <v>1522000</v>
      </c>
      <c r="M231" s="375">
        <f>[23]September!$E$35</f>
        <v>1703000</v>
      </c>
      <c r="N231" s="375">
        <f>[23]Oktober!$E$35</f>
        <v>3231000</v>
      </c>
      <c r="O231" s="375">
        <f>[23]Nopember!$E$35</f>
        <v>4009500</v>
      </c>
      <c r="P231" s="375">
        <f>[23]Desember!$E$35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'[4]TARGET MURNI DAN PERUBAHAN'!D187</f>
        <v>3500000</v>
      </c>
      <c r="E234" s="355">
        <f>[23]Januari!$F$35</f>
        <v>0</v>
      </c>
      <c r="F234" s="355">
        <f>[23]Februari!$F$35</f>
        <v>0</v>
      </c>
      <c r="G234" s="355">
        <f>[23]Maret!$F$35</f>
        <v>0</v>
      </c>
      <c r="H234" s="355">
        <f>[23]April!$F$35</f>
        <v>0</v>
      </c>
      <c r="I234" s="355">
        <f>[23]Mei!$F$35</f>
        <v>0</v>
      </c>
      <c r="J234" s="355">
        <f>[23]Juni!$F$35</f>
        <v>0</v>
      </c>
      <c r="K234" s="355">
        <f>[23]Juli!$F$35</f>
        <v>0</v>
      </c>
      <c r="L234" s="355">
        <f>[23]Agustus!$F$35</f>
        <v>0</v>
      </c>
      <c r="M234" s="355">
        <f>[23]September!$F$35</f>
        <v>0</v>
      </c>
      <c r="N234" s="355">
        <f>[23]Oktober!$F$35</f>
        <v>0</v>
      </c>
      <c r="O234" s="355">
        <f>[23]Nopember!$F$35</f>
        <v>0</v>
      </c>
      <c r="P234" s="355">
        <f>[23]Desember!$F$35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[23]Januari!$G$35</f>
        <v>0</v>
      </c>
      <c r="F237" s="375">
        <f>[23]Februari!$G$35</f>
        <v>0</v>
      </c>
      <c r="G237" s="375">
        <f>[23]Maret!$G$35</f>
        <v>0</v>
      </c>
      <c r="H237" s="375">
        <f>[23]April!$G$35</f>
        <v>0</v>
      </c>
      <c r="I237" s="375">
        <f>[23]Mei!$G$35</f>
        <v>0</v>
      </c>
      <c r="J237" s="375">
        <f>[23]Juni!$G$35</f>
        <v>0</v>
      </c>
      <c r="K237" s="375">
        <f>[23]Juli!$G$35</f>
        <v>0</v>
      </c>
      <c r="L237" s="375">
        <f>[23]Agustus!$G$35</f>
        <v>0</v>
      </c>
      <c r="M237" s="375">
        <f>[23]September!$G$35</f>
        <v>0</v>
      </c>
      <c r="N237" s="375">
        <f>[23]Oktober!$G$35</f>
        <v>0</v>
      </c>
      <c r="O237" s="375">
        <f>[23]Nopember!$G$35</f>
        <v>0</v>
      </c>
      <c r="P237" s="375">
        <f>[23]Desember!$G$35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[23]Januari!$H$35</f>
        <v>0</v>
      </c>
      <c r="F238" s="375">
        <f>[23]Februari!$H$35</f>
        <v>0</v>
      </c>
      <c r="G238" s="375">
        <f>[23]Maret!$H$35</f>
        <v>0</v>
      </c>
      <c r="H238" s="375">
        <f>[23]April!$H$35</f>
        <v>0</v>
      </c>
      <c r="I238" s="375">
        <f>[23]Mei!$H$35</f>
        <v>0</v>
      </c>
      <c r="J238" s="375">
        <f>[23]Juni!$H$35</f>
        <v>0</v>
      </c>
      <c r="K238" s="375">
        <f>[23]Juli!$H$35</f>
        <v>0</v>
      </c>
      <c r="L238" s="375">
        <f>[23]Agustus!$H$35</f>
        <v>0</v>
      </c>
      <c r="M238" s="375">
        <f>[23]September!$H$35</f>
        <v>0</v>
      </c>
      <c r="N238" s="375">
        <f>[23]Oktober!$H$35</f>
        <v>0</v>
      </c>
      <c r="O238" s="375">
        <f>[23]Nopember!$H$35</f>
        <v>0</v>
      </c>
      <c r="P238" s="375">
        <f>[23]Desember!$H$35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[23]Januari!$I$35</f>
        <v>0</v>
      </c>
      <c r="F239" s="375">
        <f>[23]Februari!$I$35</f>
        <v>0</v>
      </c>
      <c r="G239" s="375">
        <f>[23]Maret!$I$35</f>
        <v>0</v>
      </c>
      <c r="H239" s="375">
        <f>[23]April!$I$35</f>
        <v>0</v>
      </c>
      <c r="I239" s="375">
        <f>[23]Mei!$I$35</f>
        <v>0</v>
      </c>
      <c r="J239" s="375">
        <f>[23]Juni!$I$35</f>
        <v>0</v>
      </c>
      <c r="K239" s="375">
        <f>[23]Juli!$I$35</f>
        <v>0</v>
      </c>
      <c r="L239" s="375">
        <f>[23]Agustus!$I$35</f>
        <v>0</v>
      </c>
      <c r="M239" s="375">
        <f>[23]September!$I$35</f>
        <v>0</v>
      </c>
      <c r="N239" s="375">
        <f>[23]Oktober!$I$35</f>
        <v>0</v>
      </c>
      <c r="O239" s="375">
        <f>[23]Nopember!$I$35</f>
        <v>0</v>
      </c>
      <c r="P239" s="375">
        <f>[23]Desember!$I$35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[23]Januari!$J$35</f>
        <v>0</v>
      </c>
      <c r="F240" s="375">
        <f>[23]Februari!$J$35</f>
        <v>0</v>
      </c>
      <c r="G240" s="375">
        <f>[23]Maret!$J$35</f>
        <v>0</v>
      </c>
      <c r="H240" s="375">
        <f>[23]April!$J$35</f>
        <v>0</v>
      </c>
      <c r="I240" s="375">
        <f>[23]Mei!$J$35</f>
        <v>0</v>
      </c>
      <c r="J240" s="375">
        <f>[23]Juni!$J$35</f>
        <v>0</v>
      </c>
      <c r="K240" s="375">
        <f>[23]Juli!$J$35</f>
        <v>0</v>
      </c>
      <c r="L240" s="375">
        <f>[23]Agustus!$J$35</f>
        <v>0</v>
      </c>
      <c r="M240" s="375">
        <f>[23]September!$J$35</f>
        <v>0</v>
      </c>
      <c r="N240" s="375">
        <f>[23]Oktober!$J$35</f>
        <v>0</v>
      </c>
      <c r="O240" s="375">
        <f>[23]Nopember!$J$35</f>
        <v>0</v>
      </c>
      <c r="P240" s="375">
        <f>[23]Desember!$J$35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'[4]TARGET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[24]Januari!$D$35</f>
        <v>0</v>
      </c>
      <c r="F245" s="691">
        <f>[24]Februari!$E$35</f>
        <v>0</v>
      </c>
      <c r="G245" s="691">
        <f>[24]Maret!$E$35</f>
        <v>0</v>
      </c>
      <c r="H245" s="691">
        <f>[24]April!$E$35</f>
        <v>0</v>
      </c>
      <c r="I245" s="691">
        <f>[24]Mei!$E$35</f>
        <v>0</v>
      </c>
      <c r="J245" s="691">
        <f>[24]Juni!$E$35</f>
        <v>0</v>
      </c>
      <c r="K245" s="691">
        <f>[24]Juli!$E$35</f>
        <v>0</v>
      </c>
      <c r="L245" s="691">
        <f>[24]Agustus!$E$35</f>
        <v>0</v>
      </c>
      <c r="M245" s="691">
        <f>[24]September!$E$35</f>
        <v>0</v>
      </c>
      <c r="N245" s="691">
        <f>[24]Oktober!$E$35</f>
        <v>0</v>
      </c>
      <c r="O245" s="691">
        <f>[24]Nopember!$E$35</f>
        <v>0</v>
      </c>
      <c r="P245" s="691">
        <f>[24]Desember!$E$35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[24]Januari!$F$35</f>
        <v>0</v>
      </c>
      <c r="F246" s="375">
        <f>[24]Februari!$F$35</f>
        <v>0</v>
      </c>
      <c r="G246" s="375">
        <f>[24]Maret!$F$35</f>
        <v>0</v>
      </c>
      <c r="H246" s="375">
        <f>[24]April!$F$35</f>
        <v>0</v>
      </c>
      <c r="I246" s="375">
        <f>[24]Mei!$F$35</f>
        <v>0</v>
      </c>
      <c r="J246" s="375">
        <f>[24]Juni!$F$35</f>
        <v>0</v>
      </c>
      <c r="K246" s="375">
        <f>[24]Juli!$F$35</f>
        <v>0</v>
      </c>
      <c r="L246" s="375">
        <f>[24]Agustus!$F$35</f>
        <v>0</v>
      </c>
      <c r="M246" s="375">
        <f>[24]September!$F$35</f>
        <v>0</v>
      </c>
      <c r="N246" s="375">
        <f>[24]Oktober!$F$35</f>
        <v>0</v>
      </c>
      <c r="O246" s="375">
        <f>[24]Nopember!$F$35</f>
        <v>0</v>
      </c>
      <c r="P246" s="375">
        <f>[24]Desember!$F$35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[24]Januari!$G$35</f>
        <v>0</v>
      </c>
      <c r="F247" s="375">
        <f>[24]Februari!$G$35</f>
        <v>0</v>
      </c>
      <c r="G247" s="375">
        <f>[24]Maret!$G$35</f>
        <v>0</v>
      </c>
      <c r="H247" s="375">
        <f>[24]April!$G$35</f>
        <v>0</v>
      </c>
      <c r="I247" s="375">
        <f>[24]Mei!$G$35</f>
        <v>0</v>
      </c>
      <c r="J247" s="375">
        <f>[24]Juni!$G$35</f>
        <v>0</v>
      </c>
      <c r="K247" s="375">
        <f>[24]Juli!$G$35</f>
        <v>0</v>
      </c>
      <c r="L247" s="375">
        <f>[24]Agustus!$G$35</f>
        <v>0</v>
      </c>
      <c r="M247" s="375">
        <f>[24]September!$G$35</f>
        <v>0</v>
      </c>
      <c r="N247" s="375">
        <f>[24]Oktober!$G$35</f>
        <v>0</v>
      </c>
      <c r="O247" s="375">
        <f>[24]Nopember!$G$35</f>
        <v>0</v>
      </c>
      <c r="P247" s="375">
        <f>[24]Desember!$G$35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[24]Januari!$H$35</f>
        <v>0</v>
      </c>
      <c r="F248" s="375">
        <f>[24]Februari!$H$35</f>
        <v>0</v>
      </c>
      <c r="G248" s="375">
        <f>[24]Maret!$H$35</f>
        <v>0</v>
      </c>
      <c r="H248" s="375">
        <f>[24]April!$H$35</f>
        <v>0</v>
      </c>
      <c r="I248" s="375">
        <f>[24]Mei!$H$35</f>
        <v>0</v>
      </c>
      <c r="J248" s="375">
        <f>[24]Juni!$H$35</f>
        <v>0</v>
      </c>
      <c r="K248" s="375">
        <f>[24]Juli!$H$35</f>
        <v>0</v>
      </c>
      <c r="L248" s="375">
        <f>[24]Agustus!$H$35</f>
        <v>0</v>
      </c>
      <c r="M248" s="375">
        <f>[24]September!$H$35</f>
        <v>0</v>
      </c>
      <c r="N248" s="375">
        <f>[24]Oktober!$H$35</f>
        <v>1000000</v>
      </c>
      <c r="O248" s="375">
        <f>[24]Nopember!$H$35</f>
        <v>2240000</v>
      </c>
      <c r="P248" s="375">
        <f>[24]Desember!$H$35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'[4]TARGET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'[4]TARGET MURNI DAN PERUBAHAN'!D210</f>
        <v>30000000</v>
      </c>
      <c r="E261" s="355">
        <f>[25]Januari!$D$70</f>
        <v>1300000</v>
      </c>
      <c r="F261" s="355">
        <f>[25]Februari!$D$70</f>
        <v>1300000</v>
      </c>
      <c r="G261" s="355">
        <f>[25]Maret!$D$70</f>
        <v>1300000</v>
      </c>
      <c r="H261" s="355">
        <f>[25]April!$D$70</f>
        <v>0</v>
      </c>
      <c r="I261" s="355">
        <f>[25]Mei!$D$70</f>
        <v>6500000</v>
      </c>
      <c r="J261" s="355">
        <f>[25]Juni!$D$70</f>
        <v>3900000</v>
      </c>
      <c r="K261" s="355">
        <f>[25]Juli!$D$70</f>
        <v>0</v>
      </c>
      <c r="L261" s="355">
        <f>[25]Agustus!$D$70</f>
        <v>0</v>
      </c>
      <c r="M261" s="355">
        <f>[25]September!$D$70</f>
        <v>2600000</v>
      </c>
      <c r="N261" s="355">
        <f>[25]Oktober!$D$70</f>
        <v>1300000</v>
      </c>
      <c r="O261" s="355">
        <f>[25]Nopember!$D$70</f>
        <v>3900000</v>
      </c>
      <c r="P261" s="355">
        <f>[25]DESEMBER!$D$70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'[4]TARGET MURNI DAN PERUBAHAN'!D211</f>
        <v>20000000</v>
      </c>
      <c r="E262" s="375">
        <f>[25]Januari!$E$70</f>
        <v>1300000</v>
      </c>
      <c r="F262" s="375">
        <f>[25]Februari!$E$70</f>
        <v>650000</v>
      </c>
      <c r="G262" s="375">
        <f>[25]Maret!$E$70</f>
        <v>1300000</v>
      </c>
      <c r="H262" s="375">
        <f>[25]April!$E$70</f>
        <v>1300000</v>
      </c>
      <c r="I262" s="375">
        <f>[25]Mei!$E$70</f>
        <v>5200000</v>
      </c>
      <c r="J262" s="375">
        <f>[25]Juni!$E$70</f>
        <v>1300000</v>
      </c>
      <c r="K262" s="375">
        <f>[25]Juli!$E$70</f>
        <v>0</v>
      </c>
      <c r="L262" s="375">
        <f>[25]Agustus!$E$70</f>
        <v>0</v>
      </c>
      <c r="M262" s="375">
        <f>[25]September!$E$70</f>
        <v>650000</v>
      </c>
      <c r="N262" s="375">
        <f>[25]Oktober!$E$70</f>
        <v>1950000</v>
      </c>
      <c r="O262" s="375">
        <f>[25]Nopember!$E$70</f>
        <v>0</v>
      </c>
      <c r="P262" s="375">
        <f>[25]DESEMBER!$E$70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'[4]TARGET MURNI DAN PERUBAHAN'!D212</f>
        <v>75000000</v>
      </c>
      <c r="E263" s="375">
        <f>[25]Januari!$F$70</f>
        <v>910000</v>
      </c>
      <c r="F263" s="375">
        <f>[25]Februari!$F$70</f>
        <v>3705000</v>
      </c>
      <c r="G263" s="375">
        <f>[25]Maret!$F$70</f>
        <v>0</v>
      </c>
      <c r="H263" s="375">
        <f>[25]April!$F$70</f>
        <v>650000</v>
      </c>
      <c r="I263" s="375">
        <f>[25]Mei!$F$70</f>
        <v>455000</v>
      </c>
      <c r="J263" s="375">
        <f>[25]Juni!$F$70</f>
        <v>0</v>
      </c>
      <c r="K263" s="375">
        <f>[25]Juli!$F$70</f>
        <v>1300000</v>
      </c>
      <c r="L263" s="375">
        <f>[25]Agustus!$F$70</f>
        <v>0</v>
      </c>
      <c r="M263" s="375">
        <f>[25]September!$F$70</f>
        <v>455000</v>
      </c>
      <c r="N263" s="375">
        <f>[25]Oktober!$F$70</f>
        <v>0</v>
      </c>
      <c r="O263" s="375">
        <f>[25]Nopember!$F$70</f>
        <v>0</v>
      </c>
      <c r="P263" s="375">
        <f>[25]DESEMBER!$F$70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[25]Januari!$X$70</f>
        <v>0</v>
      </c>
      <c r="F266" s="375">
        <f>[25]Februari!$X$70</f>
        <v>0</v>
      </c>
      <c r="G266" s="375">
        <f>[25]Maret!$X$70</f>
        <v>0</v>
      </c>
      <c r="H266" s="375">
        <f>[25]April!$X$70</f>
        <v>0</v>
      </c>
      <c r="I266" s="375">
        <f>[25]Mei!$X$70</f>
        <v>0</v>
      </c>
      <c r="J266" s="375">
        <f>[25]Juni!$X$70</f>
        <v>0</v>
      </c>
      <c r="K266" s="375">
        <f>[25]Juli!$X$70</f>
        <v>0</v>
      </c>
      <c r="L266" s="375">
        <f>[25]Agustus!$X$70</f>
        <v>0</v>
      </c>
      <c r="M266" s="375">
        <f>[25]September!$X$70</f>
        <v>0</v>
      </c>
      <c r="N266" s="375">
        <f>[25]Oktober!$X$70</f>
        <v>0</v>
      </c>
      <c r="O266" s="375">
        <f>[25]Nopember!$X$70</f>
        <v>0</v>
      </c>
      <c r="P266" s="375">
        <f>[25]DESEMBER!$X$70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[25]Januari!$Z$70</f>
        <v>0</v>
      </c>
      <c r="F267" s="375">
        <f>[25]Februari!$Z$70</f>
        <v>0</v>
      </c>
      <c r="G267" s="375">
        <f>[25]Maret!$Z$70</f>
        <v>0</v>
      </c>
      <c r="H267" s="375">
        <f>[25]April!$Z$70</f>
        <v>0</v>
      </c>
      <c r="I267" s="375">
        <f>[25]Mei!$Z$70</f>
        <v>0</v>
      </c>
      <c r="J267" s="375">
        <f>[25]Juni!$Z$70</f>
        <v>0</v>
      </c>
      <c r="K267" s="375">
        <f>[25]Juli!$Z$70</f>
        <v>0</v>
      </c>
      <c r="L267" s="375">
        <f>[25]Agustus!$Z$70</f>
        <v>0</v>
      </c>
      <c r="M267" s="375">
        <f>[25]September!$Z$70</f>
        <v>0</v>
      </c>
      <c r="N267" s="375">
        <f>[25]Oktober!$Z$70</f>
        <v>0</v>
      </c>
      <c r="O267" s="375">
        <f>[25]Nopember!$Z$70</f>
        <v>0</v>
      </c>
      <c r="P267" s="375">
        <f>[25]DESEMBER!$Z$70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[25]Januari!$AA$70</f>
        <v>0</v>
      </c>
      <c r="F268" s="375">
        <f>[25]Februari!$AA$70</f>
        <v>0</v>
      </c>
      <c r="G268" s="375">
        <f>[25]Maret!$AA$70</f>
        <v>0</v>
      </c>
      <c r="H268" s="375">
        <f>[25]April!$AA$70</f>
        <v>0</v>
      </c>
      <c r="I268" s="375">
        <f>[25]Mei!$AA$70</f>
        <v>0</v>
      </c>
      <c r="J268" s="375">
        <f>[25]Juni!$AA$70</f>
        <v>0</v>
      </c>
      <c r="K268" s="375">
        <f>[25]Juli!$AA$70</f>
        <v>0</v>
      </c>
      <c r="L268" s="375">
        <f>[25]Agustus!$AA$70</f>
        <v>0</v>
      </c>
      <c r="M268" s="375">
        <f>[25]September!$AA$70</f>
        <v>0</v>
      </c>
      <c r="N268" s="375">
        <f>[25]Oktober!$AA$70</f>
        <v>0</v>
      </c>
      <c r="O268" s="375">
        <f>[25]Nopember!$AA$70</f>
        <v>0</v>
      </c>
      <c r="P268" s="375">
        <f>[25]DESEMBER!$AA$70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[25]Januari!$AB$70</f>
        <v>0</v>
      </c>
      <c r="F269" s="375">
        <f>[25]Februari!$AB$70</f>
        <v>23627534</v>
      </c>
      <c r="G269" s="375">
        <f>[25]Maret!$AB$70</f>
        <v>1200000</v>
      </c>
      <c r="H269" s="375">
        <f>[25]April!$AB$70</f>
        <v>3800913</v>
      </c>
      <c r="I269" s="375">
        <f>[25]Mei!$AB$70</f>
        <v>0</v>
      </c>
      <c r="J269" s="375">
        <f>[25]Juni!$AB$70</f>
        <v>800000</v>
      </c>
      <c r="K269" s="375">
        <f>[25]Juli!$AB$70</f>
        <v>0</v>
      </c>
      <c r="L269" s="375">
        <f>[25]Agustus!$AB$70</f>
        <v>4463700</v>
      </c>
      <c r="M269" s="375">
        <f>[25]September!$AB$70</f>
        <v>2000000</v>
      </c>
      <c r="N269" s="375">
        <f>[25]Oktober!$AB$70</f>
        <v>6516050</v>
      </c>
      <c r="O269" s="375">
        <f>[25]Nopember!$AB$70</f>
        <v>100000</v>
      </c>
      <c r="P269" s="375">
        <f>[25]DESEMBER!$AB$70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'[4]TARGET MURNI DAN PERUBAHAN'!D219</f>
        <v>322246100</v>
      </c>
      <c r="E278" s="375">
        <f>[25]Januari!$G$70</f>
        <v>22800000</v>
      </c>
      <c r="F278" s="375">
        <f>[25]Februari!$G$70</f>
        <v>34806130</v>
      </c>
      <c r="G278" s="375">
        <f>[25]Maret!$G$70</f>
        <v>13320200</v>
      </c>
      <c r="H278" s="375">
        <f>[25]April!$G$70</f>
        <v>97541700</v>
      </c>
      <c r="I278" s="375">
        <f>[25]Mei!$G$70</f>
        <v>19684365</v>
      </c>
      <c r="J278" s="375">
        <f>[25]Juni!$G$70</f>
        <v>76275700</v>
      </c>
      <c r="K278" s="375">
        <f>[25]Juli!$G$70</f>
        <v>50024000</v>
      </c>
      <c r="L278" s="375">
        <f>[25]Agustus!$G$70</f>
        <v>0</v>
      </c>
      <c r="M278" s="375">
        <f>[25]September!$G$70</f>
        <v>39280745</v>
      </c>
      <c r="N278" s="375">
        <f>[25]Oktober!$G$70</f>
        <v>23792445</v>
      </c>
      <c r="O278" s="375">
        <f>[25]Nopember!$G$70</f>
        <v>325174426</v>
      </c>
      <c r="P278" s="375">
        <f>[25]DESEMBER!$G$70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'[4]TARGET MURNI DAN PERUBAHAN'!D220</f>
        <v>406911500</v>
      </c>
      <c r="E279" s="375">
        <f>[25]Januari!$H$70</f>
        <v>295000</v>
      </c>
      <c r="F279" s="375">
        <f>[25]Februari!$H$70</f>
        <v>5500000</v>
      </c>
      <c r="G279" s="375">
        <f>[25]Maret!$H$70</f>
        <v>2000000</v>
      </c>
      <c r="H279" s="375">
        <f>[25]April!$H$70</f>
        <v>12057400</v>
      </c>
      <c r="I279" s="375">
        <f>[25]Mei!$H$70</f>
        <v>40000000</v>
      </c>
      <c r="J279" s="375">
        <f>[25]Juni!$H$70</f>
        <v>41875455</v>
      </c>
      <c r="K279" s="375">
        <f>[25]Juli!$H$70</f>
        <v>0</v>
      </c>
      <c r="L279" s="375">
        <f>[25]Agustus!$H$70</f>
        <v>0</v>
      </c>
      <c r="M279" s="375">
        <f>[25]September!$H$70</f>
        <v>0</v>
      </c>
      <c r="N279" s="375">
        <f>[25]Oktober!$H$70</f>
        <v>0</v>
      </c>
      <c r="O279" s="375">
        <f>[25]Nopember!$H$70</f>
        <v>5813218</v>
      </c>
      <c r="P279" s="375">
        <f>[25]DESEMBER!$H$70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'[4]TARGET MURNI DAN PERUBAHAN'!D221</f>
        <v>250000000</v>
      </c>
      <c r="E280" s="375">
        <f>[25]Januari!$I$70</f>
        <v>99727935</v>
      </c>
      <c r="F280" s="375">
        <f>[25]Februari!$I$70</f>
        <v>47220690</v>
      </c>
      <c r="G280" s="375">
        <f>[25]Maret!$I$70</f>
        <v>59102610</v>
      </c>
      <c r="H280" s="375">
        <f>[25]April!$I$70</f>
        <v>54040181</v>
      </c>
      <c r="I280" s="375">
        <f>[25]Mei!$I$70</f>
        <v>98693273</v>
      </c>
      <c r="J280" s="375">
        <f>[25]Juni!$I$70</f>
        <v>0</v>
      </c>
      <c r="K280" s="375">
        <f>[25]Juli!$I$70</f>
        <v>47436510</v>
      </c>
      <c r="L280" s="375">
        <f>[25]Agustus!$I$70</f>
        <v>114292400</v>
      </c>
      <c r="M280" s="375">
        <f>[25]September!$I$70</f>
        <v>40447721</v>
      </c>
      <c r="N280" s="375">
        <f>[25]Oktober!$I$70</f>
        <v>45430938</v>
      </c>
      <c r="O280" s="375">
        <f>[25]Nopember!$I$70</f>
        <v>335993895</v>
      </c>
      <c r="P280" s="375">
        <f>[25]DESEMBER!$I$70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'[4]TARGET MURNI DAN PERUBAHAN'!D223</f>
        <v>22500000</v>
      </c>
      <c r="E282" s="375">
        <f>[25]Januari!$J$70</f>
        <v>0</v>
      </c>
      <c r="F282" s="375">
        <f>[25]Februari!$J$70</f>
        <v>0</v>
      </c>
      <c r="G282" s="375">
        <f>[25]Maret!$J$70</f>
        <v>0</v>
      </c>
      <c r="H282" s="375">
        <f>[25]April!$J$70</f>
        <v>0</v>
      </c>
      <c r="I282" s="375">
        <f>[25]Mei!$J$70</f>
        <v>0</v>
      </c>
      <c r="J282" s="375">
        <f>[25]Juni!$J$70</f>
        <v>0</v>
      </c>
      <c r="K282" s="375">
        <f>[25]Juli!$J$70</f>
        <v>0</v>
      </c>
      <c r="L282" s="375">
        <f>[25]Agustus!$J$70</f>
        <v>0</v>
      </c>
      <c r="M282" s="375">
        <f>[25]September!$J$70</f>
        <v>0</v>
      </c>
      <c r="N282" s="375">
        <f>[25]Oktober!$J$70</f>
        <v>0</v>
      </c>
      <c r="O282" s="375">
        <f>[25]Nopember!$J$70</f>
        <v>0</v>
      </c>
      <c r="P282" s="375">
        <f>[25]DESEMBER!$J$70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'[4]TARGET MURNI DAN PERUBAHAN'!D224</f>
        <v>28000000</v>
      </c>
      <c r="E283" s="375">
        <f>[25]Januari!$K$70</f>
        <v>0</v>
      </c>
      <c r="F283" s="375">
        <f>[25]Februari!$K$70</f>
        <v>0</v>
      </c>
      <c r="G283" s="375">
        <f>[25]Maret!$K$70</f>
        <v>0</v>
      </c>
      <c r="H283" s="375">
        <f>[25]April!$K$70</f>
        <v>0</v>
      </c>
      <c r="I283" s="375">
        <f>[25]Mei!$K$70</f>
        <v>0</v>
      </c>
      <c r="J283" s="375">
        <f>[25]Juni!$K$70</f>
        <v>0</v>
      </c>
      <c r="K283" s="375">
        <f>[25]Juli!$K$70</f>
        <v>0</v>
      </c>
      <c r="L283" s="375">
        <f>[25]Agustus!$K$70</f>
        <v>0</v>
      </c>
      <c r="M283" s="375">
        <f>[25]September!$K$70</f>
        <v>0</v>
      </c>
      <c r="N283" s="375">
        <f>[25]Oktober!$K$70</f>
        <v>0</v>
      </c>
      <c r="O283" s="375">
        <f>[25]Nopember!$K$70</f>
        <v>0</v>
      </c>
      <c r="P283" s="375">
        <f>[25]DESEMBER!$K$70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'[4]TARGET MURNI DAN PERUBAHAN'!D225</f>
        <v>17250000</v>
      </c>
      <c r="E284" s="375">
        <f>[25]Januari!$L$70</f>
        <v>0</v>
      </c>
      <c r="F284" s="375">
        <f>[25]Februari!$L$70</f>
        <v>0</v>
      </c>
      <c r="G284" s="375">
        <f>[25]Maret!$L$70</f>
        <v>0</v>
      </c>
      <c r="H284" s="375">
        <f>[25]April!$L$70</f>
        <v>0</v>
      </c>
      <c r="I284" s="375">
        <f>[25]Mei!$L$70</f>
        <v>0</v>
      </c>
      <c r="J284" s="375">
        <f>[25]Juni!$L$70</f>
        <v>0</v>
      </c>
      <c r="K284" s="375">
        <f>[25]Juli!$L$70</f>
        <v>0</v>
      </c>
      <c r="L284" s="375">
        <f>[25]Agustus!$L$70</f>
        <v>0</v>
      </c>
      <c r="M284" s="375">
        <f>[25]September!$L$70</f>
        <v>0</v>
      </c>
      <c r="N284" s="375">
        <f>[25]Oktober!$L$70</f>
        <v>0</v>
      </c>
      <c r="O284" s="375">
        <f>[25]Nopember!$L$70</f>
        <v>0</v>
      </c>
      <c r="P284" s="375">
        <f>[25]DESEMBER!$L$70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'[4]TARGET MURNI DAN PERUBAHAN'!D226</f>
        <v>30000000</v>
      </c>
      <c r="E285" s="346">
        <f>[25]Januari!$M$70</f>
        <v>0</v>
      </c>
      <c r="F285" s="346">
        <f>[25]Februari!$M$70</f>
        <v>0</v>
      </c>
      <c r="G285" s="346">
        <f>[25]Maret!$M$70</f>
        <v>0</v>
      </c>
      <c r="H285" s="346">
        <f>[25]April!$M$70</f>
        <v>0</v>
      </c>
      <c r="I285" s="346">
        <f>[25]Mei!$M$70</f>
        <v>0</v>
      </c>
      <c r="J285" s="346">
        <f>[25]Juni!$M$70</f>
        <v>0</v>
      </c>
      <c r="K285" s="346">
        <f>[25]Juli!$M$70</f>
        <v>0</v>
      </c>
      <c r="L285" s="346">
        <f>[25]Agustus!$M$70</f>
        <v>0</v>
      </c>
      <c r="M285" s="346">
        <f>[25]September!$M$70</f>
        <v>0</v>
      </c>
      <c r="N285" s="346">
        <f>[25]Oktober!$M$70</f>
        <v>0</v>
      </c>
      <c r="O285" s="346">
        <f>[25]Nopember!$M$70</f>
        <v>0</v>
      </c>
      <c r="P285" s="346">
        <f>[25]DESEMBER!$M$70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'[4]TARGET MURNI DAN PERUBAHAN'!D227</f>
        <v>50000000</v>
      </c>
      <c r="E286" s="346">
        <f>[25]Januari!$N$70</f>
        <v>0</v>
      </c>
      <c r="F286" s="346">
        <f>[25]Februari!$N$70</f>
        <v>0</v>
      </c>
      <c r="G286" s="346">
        <f>[25]Maret!$N$70</f>
        <v>0</v>
      </c>
      <c r="H286" s="346">
        <f>[25]April!$N$70</f>
        <v>0</v>
      </c>
      <c r="I286" s="346">
        <f>[25]Mei!$N$70</f>
        <v>0</v>
      </c>
      <c r="J286" s="346">
        <f>[25]Juni!$N$70</f>
        <v>0</v>
      </c>
      <c r="K286" s="346">
        <f>[25]Juli!$N$70</f>
        <v>0</v>
      </c>
      <c r="L286" s="346">
        <f>[25]Agustus!$N$70</f>
        <v>0</v>
      </c>
      <c r="M286" s="346">
        <f>[25]September!$N$70</f>
        <v>0</v>
      </c>
      <c r="N286" s="346">
        <f>[25]Oktober!$N$70</f>
        <v>0</v>
      </c>
      <c r="O286" s="346">
        <f>[25]Nopember!$N$70</f>
        <v>0</v>
      </c>
      <c r="P286" s="346">
        <f>[25]DESEMBER!$N$70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'[4]TARGET MURNI DAN PERUBAHAN'!D228</f>
        <v>0</v>
      </c>
      <c r="E287" s="367">
        <f>[25]Januari!$O$70</f>
        <v>0</v>
      </c>
      <c r="F287" s="367">
        <f>[25]Februari!$O$70</f>
        <v>0</v>
      </c>
      <c r="G287" s="367">
        <f>[25]Maret!$O$70</f>
        <v>0</v>
      </c>
      <c r="H287" s="367">
        <f>[25]April!$O$70</f>
        <v>0</v>
      </c>
      <c r="I287" s="367">
        <f>[25]Mei!$O$70</f>
        <v>27735345</v>
      </c>
      <c r="J287" s="367">
        <f>[25]Juni!$O$70</f>
        <v>0</v>
      </c>
      <c r="K287" s="367">
        <f>[25]Juli!$O$70</f>
        <v>0</v>
      </c>
      <c r="L287" s="367">
        <f>[25]Agustus!$O$70</f>
        <v>0</v>
      </c>
      <c r="M287" s="367">
        <f>[25]September!$O$70</f>
        <v>0</v>
      </c>
      <c r="N287" s="367">
        <f>[25]Oktober!$O$70</f>
        <v>0</v>
      </c>
      <c r="O287" s="367">
        <f>[25]Nopember!$O$70</f>
        <v>0</v>
      </c>
      <c r="P287" s="367">
        <f>[25]DESEMBER!$O$70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'[4]TARGET MURNI DAN PERUBAHAN'!D229</f>
        <v>0</v>
      </c>
      <c r="E288" s="367">
        <f>[25]Januari!$P$70</f>
        <v>0</v>
      </c>
      <c r="F288" s="367">
        <f>[25]Februari!$P$70</f>
        <v>0</v>
      </c>
      <c r="G288" s="367">
        <f>[25]Maret!$P$70</f>
        <v>0</v>
      </c>
      <c r="H288" s="367">
        <f>[25]April!$P$70</f>
        <v>0</v>
      </c>
      <c r="I288" s="367">
        <f>[25]Mei!$P$70</f>
        <v>0</v>
      </c>
      <c r="J288" s="367">
        <f>[25]Juni!$P$70</f>
        <v>0</v>
      </c>
      <c r="K288" s="367">
        <f>[25]Juli!$P$70</f>
        <v>0</v>
      </c>
      <c r="L288" s="367">
        <f>[25]Agustus!$P$70</f>
        <v>0</v>
      </c>
      <c r="M288" s="367">
        <f>[25]September!$P$70</f>
        <v>0</v>
      </c>
      <c r="N288" s="367">
        <f>[25]Oktober!$P$70</f>
        <v>0</v>
      </c>
      <c r="O288" s="367">
        <f>[25]Nopember!$P$70</f>
        <v>0</v>
      </c>
      <c r="P288" s="367">
        <f>[25]DESEMBER!$P$70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'[4]TARGET MURNI DAN PERUBAHAN'!D230</f>
        <v>0</v>
      </c>
      <c r="E289" s="367">
        <f>[25]Januari!$Q$70</f>
        <v>0</v>
      </c>
      <c r="F289" s="367">
        <f>[25]Februari!$Q$70</f>
        <v>0</v>
      </c>
      <c r="G289" s="367">
        <f>[25]Maret!$Q$70</f>
        <v>0</v>
      </c>
      <c r="H289" s="367">
        <f>[25]April!$Q$70</f>
        <v>0</v>
      </c>
      <c r="I289" s="367">
        <f>[25]Mei!$Q$70</f>
        <v>0</v>
      </c>
      <c r="J289" s="367">
        <f>[25]Juni!$Q$70</f>
        <v>0</v>
      </c>
      <c r="K289" s="367">
        <f>[25]Juli!$Q$70</f>
        <v>0</v>
      </c>
      <c r="L289" s="367">
        <f>[25]Agustus!$Q$70</f>
        <v>0</v>
      </c>
      <c r="M289" s="367">
        <f>[25]September!$Q$70</f>
        <v>0</v>
      </c>
      <c r="N289" s="367">
        <f>[25]Oktober!$Q$70</f>
        <v>0</v>
      </c>
      <c r="O289" s="367">
        <f>[25]Nopember!$Q$70</f>
        <v>0</v>
      </c>
      <c r="P289" s="367">
        <f>[25]DESEMBER!$Q$70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'[4]TARGET MURNI DAN PERUBAHAN'!D231</f>
        <v>675855000</v>
      </c>
      <c r="E290" s="367">
        <f>[25]Januari!$R$70</f>
        <v>0</v>
      </c>
      <c r="F290" s="367">
        <f>[25]Februari!$R$70</f>
        <v>0</v>
      </c>
      <c r="G290" s="367">
        <f>[25]Maret!$R$70</f>
        <v>0</v>
      </c>
      <c r="H290" s="367">
        <f>[25]April!$R$70</f>
        <v>0</v>
      </c>
      <c r="I290" s="367">
        <f>[25]Mei!$R$70</f>
        <v>0</v>
      </c>
      <c r="J290" s="367">
        <f>[25]Juni!$R$70</f>
        <v>0</v>
      </c>
      <c r="K290" s="367">
        <f>[25]Juli!$R$70</f>
        <v>0</v>
      </c>
      <c r="L290" s="367">
        <f>[25]Agustus!$R$70</f>
        <v>0</v>
      </c>
      <c r="M290" s="367">
        <f>[25]September!$R$70</f>
        <v>0</v>
      </c>
      <c r="N290" s="367">
        <f>[25]Oktober!$R$70</f>
        <v>0</v>
      </c>
      <c r="O290" s="367">
        <f>[25]Nopember!$R$70</f>
        <v>0</v>
      </c>
      <c r="P290" s="367">
        <f>[25]DESEMBER!$R$70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'[4]TARGET MURNI DAN PERUBAHAN'!D236</f>
        <v>51904261900</v>
      </c>
      <c r="E295" s="375">
        <f>[26]Januari!$E$70</f>
        <v>0</v>
      </c>
      <c r="F295" s="375">
        <f>[26]Februari!$E$70</f>
        <v>0</v>
      </c>
      <c r="G295" s="375">
        <f>[26]Maret!$E$70</f>
        <v>0</v>
      </c>
      <c r="H295" s="375">
        <f>[26]April!$E$70</f>
        <v>0</v>
      </c>
      <c r="I295" s="375">
        <f>[26]Mei!$E$70</f>
        <v>0</v>
      </c>
      <c r="J295" s="375">
        <f>[26]Juni!$E$70</f>
        <v>0</v>
      </c>
      <c r="K295" s="375">
        <f>[26]Juli!$E$70</f>
        <v>0</v>
      </c>
      <c r="L295" s="375">
        <f>[26]Agustus!$E$70</f>
        <v>0</v>
      </c>
      <c r="M295" s="375">
        <f>[26]September!$E$70</f>
        <v>0</v>
      </c>
      <c r="N295" s="375">
        <f>[26]Oktober!$E$70</f>
        <v>0</v>
      </c>
      <c r="O295" s="375">
        <f>[26]Nopember!$E$70</f>
        <v>59958510102</v>
      </c>
      <c r="P295" s="375">
        <f>[26]Desember!$E$70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'[4]TARGET MURNI DAN PERUBAHAN'!D237</f>
        <v>10050000000</v>
      </c>
      <c r="E296" s="375">
        <f>[26]Januari!$D$70</f>
        <v>0</v>
      </c>
      <c r="F296" s="375">
        <f>[26]Februari!$D$70</f>
        <v>0</v>
      </c>
      <c r="G296" s="375">
        <f>[26]Maret!$D$70</f>
        <v>0</v>
      </c>
      <c r="H296" s="375">
        <f>[26]April!$D$70</f>
        <v>0</v>
      </c>
      <c r="I296" s="375">
        <f>[26]Mei!$D$70</f>
        <v>0</v>
      </c>
      <c r="J296" s="375">
        <f>[26]Juni!$D$70</f>
        <v>0</v>
      </c>
      <c r="K296" s="375">
        <f>[26]Juli!$D$70</f>
        <v>880874986</v>
      </c>
      <c r="L296" s="375">
        <f>[26]Agustus!$D$70</f>
        <v>0</v>
      </c>
      <c r="M296" s="375">
        <f>[26]September!$D$70</f>
        <v>0</v>
      </c>
      <c r="N296" s="375">
        <f>[26]Oktober!$D$70</f>
        <v>6005610891</v>
      </c>
      <c r="O296" s="375">
        <f>[26]Nopember!$D$70</f>
        <v>4745279092</v>
      </c>
      <c r="P296" s="375">
        <f>[26]Desember!$D$70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'[4]TARGET MURNI DAN PERUBAHAN'!D238</f>
        <v>1000000000</v>
      </c>
      <c r="E297" s="375">
        <f>[26]Januari!$F$70</f>
        <v>0</v>
      </c>
      <c r="F297" s="375">
        <f>[26]Februari!$F$70</f>
        <v>0</v>
      </c>
      <c r="G297" s="375">
        <f>[26]Maret!$F$70</f>
        <v>0</v>
      </c>
      <c r="H297" s="375">
        <f>[26]April!$F$70</f>
        <v>0</v>
      </c>
      <c r="I297" s="375">
        <f>[26]Mei!$F$70</f>
        <v>0</v>
      </c>
      <c r="J297" s="375">
        <f>[26]Juni!$F$70</f>
        <v>0</v>
      </c>
      <c r="K297" s="375">
        <f>[26]Juli!$F$70</f>
        <v>0</v>
      </c>
      <c r="L297" s="375">
        <f>[26]Agustus!$F$70</f>
        <v>0</v>
      </c>
      <c r="M297" s="375">
        <f>[26]September!$F$70</f>
        <v>0</v>
      </c>
      <c r="N297" s="375">
        <f>[26]Oktober!$F$70</f>
        <v>750000000</v>
      </c>
      <c r="O297" s="375">
        <f>[26]Nopember!$F$70</f>
        <v>250000000</v>
      </c>
      <c r="P297" s="375">
        <f>[26]Desember!$F$70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'[4]TARGET MURNI DAN PERUBAHAN'!D239</f>
        <v>51382400000</v>
      </c>
      <c r="E298" s="375">
        <f>[26]Januari!$G$70</f>
        <v>0</v>
      </c>
      <c r="F298" s="375">
        <f>[26]Februari!$G$70</f>
        <v>0</v>
      </c>
      <c r="G298" s="375">
        <f>[26]Maret!$G$70</f>
        <v>0</v>
      </c>
      <c r="H298" s="375">
        <f>[26]April!$G$70</f>
        <v>0</v>
      </c>
      <c r="I298" s="375">
        <f>[26]Mei!$G$70</f>
        <v>0</v>
      </c>
      <c r="J298" s="375">
        <f>[26]Juni!$G$70</f>
        <v>0</v>
      </c>
      <c r="K298" s="375">
        <f>[26]Juli!$G$70</f>
        <v>0</v>
      </c>
      <c r="L298" s="375">
        <f>[26]Agustus!$G$70</f>
        <v>0</v>
      </c>
      <c r="M298" s="375">
        <f>[26]September!$G$70</f>
        <v>0</v>
      </c>
      <c r="N298" s="375">
        <f>[26]Oktober!$G$70</f>
        <v>0</v>
      </c>
      <c r="O298" s="375">
        <f>[26]Nopember!$G$70</f>
        <v>0</v>
      </c>
      <c r="P298" s="375">
        <f>[26]Desember!$G$70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'[4]TARGET MURNI DAN PERUBAHAN'!D240</f>
        <v>0</v>
      </c>
      <c r="E299" s="375">
        <f>[26]Januari!$H$70</f>
        <v>0</v>
      </c>
      <c r="F299" s="375">
        <f>[26]Februari!$H$70</f>
        <v>0</v>
      </c>
      <c r="G299" s="375">
        <f>[26]Maret!$H$70</f>
        <v>0</v>
      </c>
      <c r="H299" s="375">
        <f>[26]April!$H$70</f>
        <v>0</v>
      </c>
      <c r="I299" s="375">
        <f>[26]Mei!$H$70</f>
        <v>0</v>
      </c>
      <c r="J299" s="375">
        <f>[26]Juni!$H$70</f>
        <v>0</v>
      </c>
      <c r="K299" s="375">
        <f>[26]Juli!$H$70</f>
        <v>0</v>
      </c>
      <c r="L299" s="375">
        <f>[26]Agustus!$H$70</f>
        <v>0</v>
      </c>
      <c r="M299" s="375">
        <f>[26]September!$H$70</f>
        <v>0</v>
      </c>
      <c r="N299" s="375">
        <f>[26]Oktober!$H$70</f>
        <v>0</v>
      </c>
      <c r="O299" s="375">
        <f>[26]Nopember!$H$70</f>
        <v>0</v>
      </c>
      <c r="P299" s="375">
        <f>[26]Desember!$H$70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'[4]TARGET MURNI DAN PERUBAHAN'!D241</f>
        <v>150000000</v>
      </c>
      <c r="E300" s="375">
        <f>[26]Januari!$I$70</f>
        <v>0</v>
      </c>
      <c r="F300" s="375">
        <f>[26]Februari!$I$70</f>
        <v>0</v>
      </c>
      <c r="G300" s="375">
        <f>[26]Maret!$I$70</f>
        <v>0</v>
      </c>
      <c r="H300" s="375">
        <f>[26]April!$I$70</f>
        <v>0</v>
      </c>
      <c r="I300" s="375">
        <f>[26]Mei!$I$70</f>
        <v>0</v>
      </c>
      <c r="J300" s="375">
        <f>[26]Juni!$J$70</f>
        <v>136702012</v>
      </c>
      <c r="K300" s="375">
        <f>[26]Juli!$I$70</f>
        <v>0</v>
      </c>
      <c r="L300" s="375">
        <f>[26]Agustus!$I$70</f>
        <v>0</v>
      </c>
      <c r="M300" s="375">
        <f>[26]September!$I$70</f>
        <v>0</v>
      </c>
      <c r="N300" s="375">
        <f>[26]Oktober!$I$70</f>
        <v>0</v>
      </c>
      <c r="O300" s="375">
        <f>[26]Nopember!$I$70</f>
        <v>0</v>
      </c>
      <c r="P300" s="375">
        <f>[26]Desember!$I$70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'[4]TARGET MURNI DAN PERUBAHAN'!D242</f>
        <v>22000000</v>
      </c>
      <c r="E301" s="375">
        <f>[26]Januari!$J$70</f>
        <v>0</v>
      </c>
      <c r="F301" s="375">
        <f>[26]Februari!$J$70</f>
        <v>0</v>
      </c>
      <c r="G301" s="375">
        <f>[26]Maret!$J$70</f>
        <v>0</v>
      </c>
      <c r="H301" s="375">
        <f>[26]April!$J$70</f>
        <v>0</v>
      </c>
      <c r="I301" s="375">
        <f>[26]Mei!$J$70</f>
        <v>0</v>
      </c>
      <c r="J301" s="375">
        <f>[26]Juni!$I$70</f>
        <v>100634661</v>
      </c>
      <c r="K301" s="375">
        <f>[26]Juli!$J$70</f>
        <v>0</v>
      </c>
      <c r="L301" s="375">
        <f>[26]Agustus!$J$70</f>
        <v>0</v>
      </c>
      <c r="M301" s="375">
        <f>[26]September!$J$70</f>
        <v>0</v>
      </c>
      <c r="N301" s="375">
        <f>[26]Oktober!$J$70</f>
        <v>0</v>
      </c>
      <c r="O301" s="375">
        <f>[26]Nopember!$J$70</f>
        <v>0</v>
      </c>
      <c r="P301" s="375">
        <f>[26]Desember!$J$70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'[4]TARGET MURNI DAN PERUBAHAN'!D246</f>
        <v>0</v>
      </c>
      <c r="E305" s="375">
        <f>[25]Januari!$S$70</f>
        <v>0</v>
      </c>
      <c r="F305" s="375">
        <f>[25]Februari!$S$70</f>
        <v>0</v>
      </c>
      <c r="G305" s="375">
        <f>[25]Maret!$S$70</f>
        <v>0</v>
      </c>
      <c r="H305" s="375">
        <f>[25]April!$S$70</f>
        <v>0</v>
      </c>
      <c r="I305" s="375">
        <f>[25]Mei!$S$70</f>
        <v>0</v>
      </c>
      <c r="J305" s="375">
        <f>[25]Juni!$S$70</f>
        <v>0</v>
      </c>
      <c r="K305" s="375">
        <f>[25]Juli!$S$70</f>
        <v>0</v>
      </c>
      <c r="L305" s="375">
        <f>[25]Agustus!$S$70</f>
        <v>0</v>
      </c>
      <c r="M305" s="375">
        <f>[25]September!$S$70</f>
        <v>0</v>
      </c>
      <c r="N305" s="375">
        <f>[25]Oktober!$S$70</f>
        <v>0</v>
      </c>
      <c r="O305" s="375">
        <f>[25]Nopember!$S$70</f>
        <v>0</v>
      </c>
      <c r="P305" s="375">
        <f>[25]DESEMBER!$S$70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'[4]TARGET MURNI DAN PERUBAHAN'!D247</f>
        <v>50000000</v>
      </c>
      <c r="E306" s="375">
        <f>[25]Januari!$T$70</f>
        <v>0</v>
      </c>
      <c r="F306" s="375">
        <f>[25]Februari!$T$70</f>
        <v>0</v>
      </c>
      <c r="G306" s="375">
        <f>[25]Maret!$T$70</f>
        <v>0</v>
      </c>
      <c r="H306" s="375">
        <f>[25]April!$T$70</f>
        <v>0</v>
      </c>
      <c r="I306" s="375">
        <f>[25]Mei!$T$70</f>
        <v>0</v>
      </c>
      <c r="J306" s="375">
        <f>[25]Juni!$T$70</f>
        <v>0</v>
      </c>
      <c r="K306" s="375">
        <f>[25]Juli!$T$70</f>
        <v>0</v>
      </c>
      <c r="L306" s="375">
        <f>[25]Agustus!$T$70</f>
        <v>0</v>
      </c>
      <c r="M306" s="375">
        <f>[25]September!$T$70</f>
        <v>0</v>
      </c>
      <c r="N306" s="375">
        <f>[25]Oktober!$T$70</f>
        <v>0</v>
      </c>
      <c r="O306" s="375">
        <f>[25]Nopember!$T$70</f>
        <v>0</v>
      </c>
      <c r="P306" s="375">
        <f>[25]DESEMBER!$T$70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'[4]TARGET MURNI DAN PERUBAHAN'!D248</f>
        <v>0</v>
      </c>
      <c r="E307" s="375">
        <f>[25]Januari!$U$70</f>
        <v>0</v>
      </c>
      <c r="F307" s="375">
        <f>[25]Februari!$U$70</f>
        <v>0</v>
      </c>
      <c r="G307" s="375">
        <f>[25]Maret!$U$70</f>
        <v>0</v>
      </c>
      <c r="H307" s="375">
        <f>[25]April!$U$70</f>
        <v>0</v>
      </c>
      <c r="I307" s="375">
        <f>[25]Mei!$U$70</f>
        <v>0</v>
      </c>
      <c r="J307" s="375">
        <f>[25]Juni!$U$70</f>
        <v>0</v>
      </c>
      <c r="K307" s="375">
        <f>[25]Juli!$U$70</f>
        <v>0</v>
      </c>
      <c r="L307" s="375">
        <f>[25]Agustus!$U$70</f>
        <v>0</v>
      </c>
      <c r="M307" s="375">
        <f>[25]September!$U$70</f>
        <v>0</v>
      </c>
      <c r="N307" s="375">
        <f>[25]Oktober!$U$70</f>
        <v>0</v>
      </c>
      <c r="O307" s="375">
        <f>[25]Nopember!$U$70</f>
        <v>0</v>
      </c>
      <c r="P307" s="375">
        <f>[25]DESEMBER!$U$70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'[4]TARGET MURNI DAN PERUBAHAN'!D249</f>
        <v>0</v>
      </c>
      <c r="E308" s="375">
        <f>[25]Januari!$V$70</f>
        <v>0</v>
      </c>
      <c r="F308" s="375">
        <f>[25]Februari!$V$70</f>
        <v>0</v>
      </c>
      <c r="G308" s="375">
        <f>[25]Maret!$V$70</f>
        <v>0</v>
      </c>
      <c r="H308" s="375">
        <f>[25]April!$V$70</f>
        <v>0</v>
      </c>
      <c r="I308" s="375">
        <f>[25]Mei!$V$70</f>
        <v>0</v>
      </c>
      <c r="J308" s="375">
        <f>[25]Juni!$V$70</f>
        <v>0</v>
      </c>
      <c r="K308" s="375">
        <f>[25]Juli!$V$70</f>
        <v>0</v>
      </c>
      <c r="L308" s="375">
        <f>[25]Agustus!$V$70</f>
        <v>0</v>
      </c>
      <c r="M308" s="375">
        <f>[25]September!$V$70</f>
        <v>0</v>
      </c>
      <c r="N308" s="375">
        <f>[25]Oktober!$V$70</f>
        <v>0</v>
      </c>
      <c r="O308" s="375">
        <f>[25]Nopember!$V$70</f>
        <v>0</v>
      </c>
      <c r="P308" s="375">
        <f>[25]DESEMBER!$V$70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'[4]TARGET MURNI DAN PERUBAHAN'!D250</f>
        <v>200000000</v>
      </c>
      <c r="E309" s="355">
        <f>[25]Januari!$W$70</f>
        <v>0</v>
      </c>
      <c r="F309" s="355">
        <f>[25]Februari!$W$70</f>
        <v>0</v>
      </c>
      <c r="G309" s="355">
        <f>[25]Maret!$W$70</f>
        <v>0</v>
      </c>
      <c r="H309" s="355">
        <f>[25]April!$W$70</f>
        <v>5364000</v>
      </c>
      <c r="I309" s="355">
        <f>[25]Mei!$W$70</f>
        <v>0</v>
      </c>
      <c r="J309" s="355">
        <f>[25]Juni!$W$70</f>
        <v>0</v>
      </c>
      <c r="K309" s="355">
        <f>[25]Juli!$W$70</f>
        <v>0</v>
      </c>
      <c r="L309" s="355">
        <f>[25]Agustus!$W$70</f>
        <v>15000000</v>
      </c>
      <c r="M309" s="355">
        <f>[25]September!$W$70</f>
        <v>5000000</v>
      </c>
      <c r="N309" s="355">
        <f>[25]Oktober!$W$70</f>
        <v>0</v>
      </c>
      <c r="O309" s="355">
        <f>[25]Nopember!$W$70</f>
        <v>0</v>
      </c>
      <c r="P309" s="355">
        <f>[25]DESEMBER!$W$70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'[4]TARGET MURNI DAN PERUBAHAN'!D253</f>
        <v>4500000000</v>
      </c>
      <c r="E312" s="709">
        <f>[26]Januari!$K$70</f>
        <v>968889825</v>
      </c>
      <c r="F312" s="709">
        <f>[26]Februari!$K$70</f>
        <v>1401414610</v>
      </c>
      <c r="G312" s="709">
        <f>[26]Maret!$K$70</f>
        <v>1009123325</v>
      </c>
      <c r="H312" s="709">
        <f>[26]April!$K$70</f>
        <v>1523176163</v>
      </c>
      <c r="I312" s="709">
        <f>[26]Mei!$K$70</f>
        <v>1400964128</v>
      </c>
      <c r="J312" s="709">
        <f>[26]Juni!$K$70</f>
        <v>1320025908</v>
      </c>
      <c r="K312" s="709">
        <f>[26]Juli!$K$70</f>
        <v>1222857960</v>
      </c>
      <c r="L312" s="709">
        <f>[26]Agustus!$K$70</f>
        <v>1007304802.33</v>
      </c>
      <c r="M312" s="709">
        <f>[26]September!$K$70</f>
        <v>446459534</v>
      </c>
      <c r="N312" s="709">
        <f>[26]Oktober!$K$70</f>
        <v>0</v>
      </c>
      <c r="O312" s="709">
        <f>[26]Nopember!$K$70</f>
        <v>1508045671</v>
      </c>
      <c r="P312" s="709">
        <f>[26]Desember!$K$70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'[4]TARGET MURNI DAN PERUBAHAN'!D254</f>
        <v>0</v>
      </c>
      <c r="E313" s="355">
        <f>[26]Januari!$L$70</f>
        <v>1044870</v>
      </c>
      <c r="F313" s="355">
        <f>[26]Februari!$L$70</f>
        <v>17456305</v>
      </c>
      <c r="G313" s="355">
        <f>[26]Maret!$L$70</f>
        <v>14460719</v>
      </c>
      <c r="H313" s="355">
        <f>[26]April!$L$70</f>
        <v>16023283</v>
      </c>
      <c r="I313" s="355">
        <f>[26]Mei!$L$70</f>
        <v>28425088</v>
      </c>
      <c r="J313" s="355">
        <f>[26]Juni!$L$70</f>
        <v>0</v>
      </c>
      <c r="K313" s="355">
        <f>[26]Juli!$L$70</f>
        <v>1745337</v>
      </c>
      <c r="L313" s="355">
        <f>[26]Agustus!$L$70</f>
        <v>613714</v>
      </c>
      <c r="M313" s="355">
        <f>[26]September!$L$70</f>
        <v>27879671</v>
      </c>
      <c r="N313" s="355">
        <f>[26]Oktober!$L$70</f>
        <v>0</v>
      </c>
      <c r="O313" s="355">
        <f>[26]Nopember!$L$70</f>
        <v>108217501</v>
      </c>
      <c r="P313" s="355">
        <f>[26]Desember!$L$70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'[4]TARGET MURNI DAN PERUBAHAN'!D257</f>
        <v>12000000000</v>
      </c>
      <c r="E316" s="375">
        <f>[26]Januari!$M$70</f>
        <v>0</v>
      </c>
      <c r="F316" s="375">
        <f>[26]Februari!$M$70</f>
        <v>0</v>
      </c>
      <c r="G316" s="375">
        <f>[26]Maret!$M$70</f>
        <v>625000000</v>
      </c>
      <c r="H316" s="375">
        <f>[26]April!$M$70</f>
        <v>625000000</v>
      </c>
      <c r="I316" s="375">
        <f>[26]Mei!$M$70</f>
        <v>625000000</v>
      </c>
      <c r="J316" s="375">
        <f>[26]Juni!$M$70</f>
        <v>625000000</v>
      </c>
      <c r="K316" s="375">
        <f>[26]Juli!$M$70</f>
        <v>625000000</v>
      </c>
      <c r="L316" s="375">
        <f>[26]Agustus!$M$70</f>
        <v>1250000000</v>
      </c>
      <c r="M316" s="375">
        <f>[26]September!$M$70</f>
        <v>1250000000</v>
      </c>
      <c r="N316" s="375">
        <f>[26]Oktober!$M$70</f>
        <v>1250000000</v>
      </c>
      <c r="O316" s="375">
        <f>[26]Nopember!$M$70</f>
        <v>1250000000</v>
      </c>
      <c r="P316" s="375">
        <f>[26]Desember!$M$70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'[4]TARGET MURNI DAN PERUBAHAN'!D260</f>
        <v>6000000000</v>
      </c>
      <c r="E319" s="375">
        <f>[26]Januari!$N$70</f>
        <v>0</v>
      </c>
      <c r="F319" s="375">
        <f>[26]Februari!$N$70</f>
        <v>66000000</v>
      </c>
      <c r="G319" s="375">
        <f>[26]Maret!$N$70</f>
        <v>0</v>
      </c>
      <c r="H319" s="375">
        <f>[26]April!$N$70</f>
        <v>267768064.22999999</v>
      </c>
      <c r="I319" s="375">
        <f>[26]Mei!$N$70</f>
        <v>2000000</v>
      </c>
      <c r="J319" s="375">
        <f>[26]Juni!$N$70</f>
        <v>0</v>
      </c>
      <c r="K319" s="375">
        <f>[26]Juli!$N$70</f>
        <v>0</v>
      </c>
      <c r="L319" s="375">
        <f>[26]Agustus!$N$70</f>
        <v>0</v>
      </c>
      <c r="M319" s="375">
        <f>[26]September!$N$70</f>
        <v>0</v>
      </c>
      <c r="N319" s="375">
        <f>[26]Oktober!$N$70</f>
        <v>0</v>
      </c>
      <c r="O319" s="375">
        <f>[26]Nopember!$N$70</f>
        <v>0</v>
      </c>
      <c r="P319" s="375">
        <f>[26]Desember!$N$70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'[4]TARGET MURNI DAN PERUBAHAN'!D261</f>
        <v>15000000</v>
      </c>
      <c r="E320" s="375">
        <f>[26]Januari!$O$70</f>
        <v>1000000</v>
      </c>
      <c r="F320" s="375">
        <f>[26]Februari!$O$70</f>
        <v>3300000</v>
      </c>
      <c r="G320" s="375">
        <f>[26]Maret!$O$70</f>
        <v>3700000</v>
      </c>
      <c r="H320" s="375">
        <f>[26]April!$O$70</f>
        <v>2000000</v>
      </c>
      <c r="I320" s="375">
        <f>[26]Mei!$O$70</f>
        <v>200000</v>
      </c>
      <c r="J320" s="375">
        <f>[26]Juni!$O$70</f>
        <v>0</v>
      </c>
      <c r="K320" s="375">
        <f>[26]Juli!$O$70</f>
        <v>617000</v>
      </c>
      <c r="L320" s="375">
        <f>[26]Agustus!$O$70</f>
        <v>617000</v>
      </c>
      <c r="M320" s="375">
        <f>[26]September!$O$70</f>
        <v>0</v>
      </c>
      <c r="N320" s="375">
        <f>[26]Oktober!$O$70</f>
        <v>200000</v>
      </c>
      <c r="O320" s="375">
        <f>[26]Nopember!$O$70</f>
        <v>617000</v>
      </c>
      <c r="P320" s="375">
        <f>[26]Desember!$O$70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'[4]TARGET MURNI DAN PERUBAHAN'!D264</f>
        <v>0</v>
      </c>
      <c r="E323" s="355">
        <f>[25]Januari!$Y$70</f>
        <v>2039686</v>
      </c>
      <c r="F323" s="355">
        <f>[25]Februari!$Y$70</f>
        <v>426887</v>
      </c>
      <c r="G323" s="355">
        <f>[25]Maret!$Y$70</f>
        <v>404483</v>
      </c>
      <c r="H323" s="355">
        <f>[25]April!$Y$70</f>
        <v>517680</v>
      </c>
      <c r="I323" s="355">
        <f>[25]Mei!$Y$70</f>
        <v>451953</v>
      </c>
      <c r="J323" s="355">
        <f>[25]Juni!$Y$70</f>
        <v>1174124</v>
      </c>
      <c r="K323" s="355">
        <f>[25]Juli!$Y$70</f>
        <v>348616</v>
      </c>
      <c r="L323" s="355">
        <f>[25]Agustus!$Y$70</f>
        <v>624216</v>
      </c>
      <c r="M323" s="355">
        <f>[25]September!$Y$70</f>
        <v>3862665</v>
      </c>
      <c r="N323" s="355">
        <f>[25]Oktober!$Y$70</f>
        <v>0</v>
      </c>
      <c r="O323" s="355">
        <f>[25]Nopember!$Y$70</f>
        <v>0</v>
      </c>
      <c r="P323" s="355">
        <f>[25]DESEMBER!$Y$70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'[4]TARGET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'[4]TARGET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'[4]TARGET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'[4]TARGET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'[4]TARGET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'[4]TARGET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'[4]TARGET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'[4]TARGET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'[4]TARGET MURNI DAN PERUBAHAN'!D275</f>
        <v>0</v>
      </c>
      <c r="E334" s="357">
        <f>[26]Januari!$P$70</f>
        <v>0</v>
      </c>
      <c r="F334" s="357">
        <f>[26]Februari!$P$70</f>
        <v>0</v>
      </c>
      <c r="G334" s="357">
        <f>[26]Maret!$P$70</f>
        <v>0</v>
      </c>
      <c r="H334" s="357">
        <f>[26]April!$P$70</f>
        <v>0</v>
      </c>
      <c r="I334" s="357">
        <f>[26]Mei!$P$70</f>
        <v>0</v>
      </c>
      <c r="J334" s="357">
        <f>[26]Juni!$P$70</f>
        <v>0</v>
      </c>
      <c r="K334" s="357">
        <f>[26]Juli!$P$70</f>
        <v>0</v>
      </c>
      <c r="L334" s="357">
        <f>[26]Agustus!$P$70</f>
        <v>0</v>
      </c>
      <c r="M334" s="357">
        <f>[26]September!$P$70</f>
        <v>0</v>
      </c>
      <c r="N334" s="357">
        <f>[26]Oktober!$P$70</f>
        <v>0</v>
      </c>
      <c r="O334" s="357">
        <f>[26]Nopember!$P$70</f>
        <v>0</v>
      </c>
      <c r="P334" s="357">
        <f>[26]Desember!$P$70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'[4]TARGET MURNI DAN PERUBAHAN'!D276</f>
        <v>0</v>
      </c>
      <c r="E335" s="355">
        <f>[26]Januari!$Q$70</f>
        <v>0</v>
      </c>
      <c r="F335" s="355">
        <f>[26]Februari!$Q$70</f>
        <v>0</v>
      </c>
      <c r="G335" s="355">
        <f>[26]Maret!$Q$70</f>
        <v>0</v>
      </c>
      <c r="H335" s="355">
        <f>[26]April!$Q$70</f>
        <v>0</v>
      </c>
      <c r="I335" s="355">
        <f>[26]Mei!$Q$70</f>
        <v>0</v>
      </c>
      <c r="J335" s="355">
        <f>[26]Juni!$Q$70</f>
        <v>0</v>
      </c>
      <c r="K335" s="355">
        <f>[26]Juli!$Q$70</f>
        <v>0</v>
      </c>
      <c r="L335" s="355">
        <f>[26]Agustus!$Q$70</f>
        <v>0</v>
      </c>
      <c r="M335" s="355">
        <f>[26]September!$Q$70</f>
        <v>0</v>
      </c>
      <c r="N335" s="355">
        <f>[26]Oktober!$Q$70</f>
        <v>0</v>
      </c>
      <c r="O335" s="355">
        <f>[26]Nopember!$Q$70</f>
        <v>0</v>
      </c>
      <c r="P335" s="355">
        <f>[26]Desember!$Q$70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'[4]TARGET MURNI DAN PERUBAHAN'!D277</f>
        <v>3000000000</v>
      </c>
      <c r="E336" s="355">
        <f>[26]Januari!$R$70</f>
        <v>0</v>
      </c>
      <c r="F336" s="355">
        <f>[26]Februari!$R$70</f>
        <v>33617500</v>
      </c>
      <c r="G336" s="355">
        <f>[26]Maret!$R$70</f>
        <v>58230355</v>
      </c>
      <c r="H336" s="355">
        <f>[26]April!$R$70</f>
        <v>1000000</v>
      </c>
      <c r="I336" s="355">
        <f>[26]Mei!$R$70</f>
        <v>1000000</v>
      </c>
      <c r="J336" s="355">
        <f>[26]Juni!$R$70</f>
        <v>5546950.8399999999</v>
      </c>
      <c r="K336" s="355">
        <f>[26]Juli!$R$70</f>
        <v>1000000</v>
      </c>
      <c r="L336" s="355">
        <f>[26]Agustus!$R$70</f>
        <v>1000000</v>
      </c>
      <c r="M336" s="355">
        <f>[26]September!$R$70</f>
        <v>2200000</v>
      </c>
      <c r="N336" s="355">
        <f>[26]Oktober!$R$70</f>
        <v>2000000</v>
      </c>
      <c r="O336" s="355">
        <f>[26]Nopember!$R$70</f>
        <v>9711597</v>
      </c>
      <c r="P336" s="355">
        <f>[26]Desember!$R$70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'[4]TARGET MURNI DAN PERUBAHAN'!D279</f>
        <v>71000000000</v>
      </c>
      <c r="E338" s="355"/>
      <c r="F338" s="355"/>
      <c r="G338" s="355"/>
      <c r="H338" s="355">
        <f>[26]April!$S$70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[26]Desember!$S$70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'[4]TARGET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'[4]TARGET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'[4]TARGET MURNI DAN PERUBAHAN'!D284</f>
        <v>0</v>
      </c>
      <c r="E343" s="355">
        <f>[25]Januari!$X$70</f>
        <v>0</v>
      </c>
      <c r="F343" s="355">
        <f>[25]Februari!$X$70</f>
        <v>0</v>
      </c>
      <c r="G343" s="355">
        <f>[25]Maret!$X$70</f>
        <v>0</v>
      </c>
      <c r="H343" s="355">
        <f>[25]April!$X$70</f>
        <v>0</v>
      </c>
      <c r="I343" s="355">
        <f>[25]Mei!$X$70</f>
        <v>0</v>
      </c>
      <c r="J343" s="355">
        <f>[25]Juni!$X$70</f>
        <v>0</v>
      </c>
      <c r="K343" s="355">
        <f>[25]Juli!$X$70</f>
        <v>0</v>
      </c>
      <c r="L343" s="355">
        <f>[25]Agustus!$X$70</f>
        <v>0</v>
      </c>
      <c r="M343" s="355">
        <f>[25]September!$X$70</f>
        <v>0</v>
      </c>
      <c r="N343" s="355">
        <f>[25]Oktober!$X$70</f>
        <v>0</v>
      </c>
      <c r="O343" s="355">
        <f>[25]Nopember!$X$70</f>
        <v>0</v>
      </c>
      <c r="P343" s="355">
        <f>[25]DESEMBER!$X$70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'[4]TARGET MURNI DAN PERUBAHAN'!D287</f>
        <v>12035600</v>
      </c>
      <c r="E346" s="355">
        <f>[25]Januari!$AC$70</f>
        <v>0</v>
      </c>
      <c r="F346" s="355">
        <f>[25]Februari!$AC$70</f>
        <v>0</v>
      </c>
      <c r="G346" s="355">
        <f>[25]Maret!$AC$70</f>
        <v>0</v>
      </c>
      <c r="H346" s="355">
        <f>[25]April!$AC$70</f>
        <v>0</v>
      </c>
      <c r="I346" s="355">
        <f>[25]Mei!$AC$70</f>
        <v>0</v>
      </c>
      <c r="J346" s="355">
        <f>[25]Juni!$AC$70</f>
        <v>0</v>
      </c>
      <c r="K346" s="355">
        <f>[25]Juli!$AC$70</f>
        <v>0</v>
      </c>
      <c r="L346" s="355">
        <f>[25]Agustus!$AC$70</f>
        <v>0</v>
      </c>
      <c r="M346" s="355">
        <f>[25]September!$AC$70</f>
        <v>0</v>
      </c>
      <c r="N346" s="355">
        <f>[25]Oktober!$AC$70</f>
        <v>0</v>
      </c>
      <c r="O346" s="355">
        <f>[25]Nopember!$AC$70</f>
        <v>0</v>
      </c>
      <c r="P346" s="355">
        <f>[25]DESEMBER!$AC$70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'[4]TARGET MURNI DAN PERUBAHAN'!D289</f>
        <v>4492800</v>
      </c>
      <c r="E348" s="355">
        <f>[25]Januari!$AC$70</f>
        <v>0</v>
      </c>
      <c r="F348" s="355">
        <f>[25]Februari!$AC$70</f>
        <v>0</v>
      </c>
      <c r="G348" s="355">
        <f>[25]Maret!$AC$70</f>
        <v>0</v>
      </c>
      <c r="H348" s="355">
        <f>[25]April!$AC$70</f>
        <v>0</v>
      </c>
      <c r="I348" s="355">
        <f>[25]Mei!$AC$70</f>
        <v>0</v>
      </c>
      <c r="J348" s="355">
        <f>[25]Juni!$AC$70</f>
        <v>0</v>
      </c>
      <c r="K348" s="355">
        <f>[25]Juli!$AC$70</f>
        <v>0</v>
      </c>
      <c r="L348" s="355">
        <f>[25]Agustus!$AC$70</f>
        <v>0</v>
      </c>
      <c r="M348" s="355">
        <f>[25]September!$AC$70</f>
        <v>0</v>
      </c>
      <c r="N348" s="355">
        <f>[25]Oktober!$AC$70</f>
        <v>0</v>
      </c>
      <c r="O348" s="355">
        <f>[25]Nopember!$AC$70</f>
        <v>0</v>
      </c>
      <c r="P348" s="355">
        <f>[25]DESEMBER!$AC$70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'[4]TARGET MURNI DAN PERUBAHAN'!D290</f>
        <v>44372400</v>
      </c>
      <c r="E349" s="355">
        <f>[25]Januari!$AC$70</f>
        <v>0</v>
      </c>
      <c r="F349" s="355">
        <f>[25]Februari!$AC$70</f>
        <v>0</v>
      </c>
      <c r="G349" s="355">
        <f>[25]Maret!$AC$70</f>
        <v>0</v>
      </c>
      <c r="H349" s="355">
        <f>[25]April!$AC$70</f>
        <v>0</v>
      </c>
      <c r="I349" s="355">
        <f>[25]Mei!$AC$70</f>
        <v>0</v>
      </c>
      <c r="J349" s="355">
        <f>[25]Juni!$AC$70</f>
        <v>0</v>
      </c>
      <c r="K349" s="355">
        <f>[25]Juli!$AC$70</f>
        <v>0</v>
      </c>
      <c r="L349" s="355">
        <f>[25]Agustus!$AC$70</f>
        <v>0</v>
      </c>
      <c r="M349" s="355">
        <f>[25]September!$AC$70</f>
        <v>0</v>
      </c>
      <c r="N349" s="355">
        <f>[25]Oktober!$AC$70</f>
        <v>0</v>
      </c>
      <c r="O349" s="355">
        <f>[25]Nopember!$AC$70</f>
        <v>0</v>
      </c>
      <c r="P349" s="355">
        <f>[25]DESEMBER!$AC$70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'[4]TARGET MURNI DAN PERUBAHAN'!D293</f>
        <v>0</v>
      </c>
      <c r="E352" s="375">
        <f>[26]Januari!$V$70</f>
        <v>0</v>
      </c>
      <c r="F352" s="375">
        <f>[26]Februari!$V$70</f>
        <v>221648885</v>
      </c>
      <c r="G352" s="375">
        <f>[26]Maret!$V$70</f>
        <v>113538900</v>
      </c>
      <c r="H352" s="375">
        <f>[26]April!$V$70</f>
        <v>0</v>
      </c>
      <c r="I352" s="375">
        <f>[26]Mei!$V$70</f>
        <v>0</v>
      </c>
      <c r="J352" s="375">
        <f>[26]Juni!$V$70</f>
        <v>0</v>
      </c>
      <c r="K352" s="375">
        <f>[26]Juli!$V$70</f>
        <v>0</v>
      </c>
      <c r="L352" s="375">
        <f>[26]Agustus!$V$70</f>
        <v>0</v>
      </c>
      <c r="M352" s="375">
        <f>[26]September!$V$70</f>
        <v>0</v>
      </c>
      <c r="N352" s="375">
        <f>[26]Oktober!$V$70</f>
        <v>0</v>
      </c>
      <c r="O352" s="375">
        <f>[26]Nopember!$V$70</f>
        <v>427092700</v>
      </c>
      <c r="P352" s="375">
        <f>[26]Desember!$V$70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'[4]TARGET MURNI DAN PERUBAHAN'!D297</f>
        <v>1250000</v>
      </c>
      <c r="E356" s="375">
        <f>[5]Januari!$J$35</f>
        <v>0</v>
      </c>
      <c r="F356" s="375">
        <f>[5]Februari!$J$35</f>
        <v>0</v>
      </c>
      <c r="G356" s="375">
        <f>[5]Maret!$J$35</f>
        <v>0</v>
      </c>
      <c r="H356" s="375">
        <f>[5]April!$J$35</f>
        <v>0</v>
      </c>
      <c r="I356" s="375">
        <f>[5]Mei!$J$35</f>
        <v>0</v>
      </c>
      <c r="J356" s="375">
        <f>[5]Juni!$J$35</f>
        <v>0</v>
      </c>
      <c r="K356" s="375">
        <f>[5]Juli!$J$35</f>
        <v>0</v>
      </c>
      <c r="L356" s="375">
        <f>[5]Agustus!$J$35</f>
        <v>0</v>
      </c>
      <c r="M356" s="375">
        <f>[5]September!$J$35</f>
        <v>0</v>
      </c>
      <c r="N356" s="375">
        <f>[5]Oktober!$J$35</f>
        <v>0</v>
      </c>
      <c r="O356" s="375">
        <f>[5]Nopember!$J$35</f>
        <v>13894000</v>
      </c>
      <c r="P356" s="375">
        <f>[5]Desember!$J$35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'[4]TARGET MURNI DAN PERUBAHAN'!D298</f>
        <v>0</v>
      </c>
      <c r="E357" s="355">
        <f>[27]Januari!$I$35</f>
        <v>0</v>
      </c>
      <c r="F357" s="355">
        <f>[27]Februari!$I$35</f>
        <v>0</v>
      </c>
      <c r="G357" s="355">
        <f>[27]Maret!$I$35</f>
        <v>0</v>
      </c>
      <c r="H357" s="355">
        <f>[27]April!$I$35</f>
        <v>0</v>
      </c>
      <c r="I357" s="355">
        <f>[27]Mei!$I$35</f>
        <v>0</v>
      </c>
      <c r="J357" s="355">
        <f>[27]Juni!$I$35</f>
        <v>0</v>
      </c>
      <c r="K357" s="355">
        <f>[27]Juli!$I$35</f>
        <v>0</v>
      </c>
      <c r="L357" s="355">
        <f>[27]Agustus!$I$35</f>
        <v>0</v>
      </c>
      <c r="M357" s="355">
        <f>[27]September!$I$35</f>
        <v>0</v>
      </c>
      <c r="N357" s="355">
        <f>[27]Oktober!$I$35</f>
        <v>0</v>
      </c>
      <c r="O357" s="355">
        <f>[27]Nopember!$I$35</f>
        <v>0</v>
      </c>
      <c r="P357" s="355">
        <f>[27]Desember!$I$35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'[4]TARGET MURNI DAN PERUBAHAN'!D299</f>
        <v>2950000</v>
      </c>
      <c r="E358" s="878">
        <f>[10]Januari!$I$35</f>
        <v>0</v>
      </c>
      <c r="F358" s="878">
        <f>[10]Februari!$I$35</f>
        <v>0</v>
      </c>
      <c r="G358" s="878">
        <f>[10]Maret!$I$35</f>
        <v>0</v>
      </c>
      <c r="H358" s="878">
        <f>[10]April!$I$35</f>
        <v>0</v>
      </c>
      <c r="I358" s="878">
        <f>[10]Mei!$I$35</f>
        <v>0</v>
      </c>
      <c r="J358" s="878">
        <f>[10]Juni!$I$35</f>
        <v>0</v>
      </c>
      <c r="K358" s="878">
        <f>[10]Juli!$I$35</f>
        <v>0</v>
      </c>
      <c r="L358" s="878">
        <f>[10]Agustus!$I$35</f>
        <v>0</v>
      </c>
      <c r="M358" s="878">
        <f>[10]September!$I$35</f>
        <v>0</v>
      </c>
      <c r="N358" s="878">
        <f>[10]Oktober!$I$35</f>
        <v>0</v>
      </c>
      <c r="O358" s="878">
        <f>[10]Nopember!$I$35</f>
        <v>0</v>
      </c>
      <c r="P358" s="878">
        <f>[10]Desember!$I$35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'[4]TARGET MURNI DAN PERUBAHAN'!D300</f>
        <v>2876300</v>
      </c>
      <c r="E359" s="876">
        <f>[14]Januari!$I$35</f>
        <v>0</v>
      </c>
      <c r="F359" s="876">
        <f>[14]Februari!$I$35</f>
        <v>0</v>
      </c>
      <c r="G359" s="876">
        <f>[14]Maret!$I$35</f>
        <v>0</v>
      </c>
      <c r="H359" s="876">
        <f>[14]April!$I$35</f>
        <v>0</v>
      </c>
      <c r="I359" s="876">
        <f>[14]Mei!$I$35</f>
        <v>0</v>
      </c>
      <c r="J359" s="876">
        <f>[14]Juni!$I$35</f>
        <v>0</v>
      </c>
      <c r="K359" s="876">
        <f>[14]Juli!$I$35</f>
        <v>0</v>
      </c>
      <c r="L359" s="876">
        <f>[14]Agustus!$I$35</f>
        <v>0</v>
      </c>
      <c r="M359" s="876">
        <f>[14]September!$I$35</f>
        <v>0</v>
      </c>
      <c r="N359" s="876">
        <f>[14]Oktober!$I$35</f>
        <v>0</v>
      </c>
      <c r="O359" s="876">
        <f>[14]Nopember!$I$35</f>
        <v>0</v>
      </c>
      <c r="P359" s="876">
        <f>[14]Desember!$I$35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'[4]TARGET MURNI DAN PERUBAHAN'!D301</f>
        <v>11845000</v>
      </c>
      <c r="E360" s="355">
        <f>[15]Januari!$K$35</f>
        <v>0</v>
      </c>
      <c r="F360" s="355">
        <f>[15]Februari!$K$35</f>
        <v>0</v>
      </c>
      <c r="G360" s="355">
        <f>[15]Maret!$K$35</f>
        <v>1500000</v>
      </c>
      <c r="H360" s="355">
        <f>[15]April!$K$35</f>
        <v>750000</v>
      </c>
      <c r="I360" s="355">
        <f>[15]Mei!$K$35</f>
        <v>1500000</v>
      </c>
      <c r="J360" s="355">
        <f>[15]Juni!$K$35</f>
        <v>0</v>
      </c>
      <c r="K360" s="355">
        <f>[15]Juli!$K$35</f>
        <v>1700000</v>
      </c>
      <c r="L360" s="355">
        <f>[15]Agustus!$K$35</f>
        <v>17150000</v>
      </c>
      <c r="M360" s="355">
        <f>[15]September!$K$35</f>
        <v>20700000</v>
      </c>
      <c r="N360" s="355">
        <f>[15]Oktober!$K$35</f>
        <v>11950000</v>
      </c>
      <c r="O360" s="355">
        <f>[15]Nopember!$K$35</f>
        <v>46050000</v>
      </c>
      <c r="P360" s="355">
        <f>[15]Desember!$K$35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'[4]TARGET MURNI DAN PERUBAHAN'!D302</f>
        <v>4200000</v>
      </c>
      <c r="E361" s="355">
        <f>[16]Januari!$I$35</f>
        <v>0</v>
      </c>
      <c r="F361" s="355">
        <f>[16]Februari!$I$35</f>
        <v>0</v>
      </c>
      <c r="G361" s="355">
        <f>[16]Maret!$I$35</f>
        <v>0</v>
      </c>
      <c r="H361" s="355">
        <f>[16]April!$I$35</f>
        <v>0</v>
      </c>
      <c r="I361" s="355">
        <f>[16]Mei!$I$35</f>
        <v>0</v>
      </c>
      <c r="J361" s="355">
        <f>[16]Juni!$I$35</f>
        <v>0</v>
      </c>
      <c r="K361" s="355">
        <f>[16]Juli!$I$35</f>
        <v>0</v>
      </c>
      <c r="L361" s="355">
        <f>[16]Agustus!$I$35</f>
        <v>0</v>
      </c>
      <c r="M361" s="355">
        <f>[16]September!$I$35</f>
        <v>0</v>
      </c>
      <c r="N361" s="355">
        <f>[16]Oktober!$I$35</f>
        <v>0</v>
      </c>
      <c r="O361" s="355">
        <f>[16]Nopember!$I$35</f>
        <v>3588000</v>
      </c>
      <c r="P361" s="355">
        <f>[16]Desember!$I$35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'[4]TARGET MURNI DAN PERUBAHAN'!D303</f>
        <v>342158400</v>
      </c>
      <c r="E362" s="375">
        <f>[17]Januari!$K$35</f>
        <v>1797000</v>
      </c>
      <c r="F362" s="375">
        <f>[17]Februari!$K$35</f>
        <v>1050000</v>
      </c>
      <c r="G362" s="375">
        <f>[17]Maret!$K$35</f>
        <v>1300000</v>
      </c>
      <c r="H362" s="375">
        <f>[17]April!$K$35</f>
        <v>2800000</v>
      </c>
      <c r="I362" s="375">
        <f>[17]Mei!$K$35</f>
        <v>2050000</v>
      </c>
      <c r="J362" s="375">
        <f>[17]Juni!$K$35</f>
        <v>4700000</v>
      </c>
      <c r="K362" s="375">
        <f>[17]Juli!$K$35</f>
        <v>450000</v>
      </c>
      <c r="L362" s="375">
        <f>[17]Agustus!$K$35</f>
        <v>1550000</v>
      </c>
      <c r="M362" s="375">
        <f>[17]September!$K$35</f>
        <v>100000</v>
      </c>
      <c r="N362" s="375">
        <f>[17]Oktober!$K$35</f>
        <v>800000</v>
      </c>
      <c r="O362" s="375">
        <f>[17]Nopember!$K$35</f>
        <v>500000</v>
      </c>
      <c r="P362" s="375">
        <f>[17]Desember!$K$35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'[4]TARGET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'[4]TARGET MURNI DAN PERUBAHAN'!D306</f>
        <v>51419400</v>
      </c>
      <c r="E365" s="375">
        <f>[20]Januari!$I$35</f>
        <v>0</v>
      </c>
      <c r="F365" s="375">
        <f>[20]Februari!$I$35</f>
        <v>0</v>
      </c>
      <c r="G365" s="375">
        <f>[20]Maret!$I$35</f>
        <v>0</v>
      </c>
      <c r="H365" s="375">
        <f>[20]April!$I$35</f>
        <v>0</v>
      </c>
      <c r="I365" s="375">
        <f>[20]Mei!$I$35</f>
        <v>0</v>
      </c>
      <c r="J365" s="375">
        <f>[20]Juni!$I$35</f>
        <v>0</v>
      </c>
      <c r="K365" s="375">
        <f>[20]Juli!$I$35</f>
        <v>0</v>
      </c>
      <c r="L365" s="375">
        <f>[20]Agustus!$I$35</f>
        <v>0</v>
      </c>
      <c r="M365" s="375">
        <f>[20]September!$I$35</f>
        <v>0</v>
      </c>
      <c r="N365" s="375">
        <f>[20]Oktober!$I$35</f>
        <v>0</v>
      </c>
      <c r="O365" s="375">
        <f>[20]Nopember!$I$35</f>
        <v>0</v>
      </c>
      <c r="P365" s="375">
        <f>[20]Desember!$I$35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'[4]TARGET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'[4]TARGET MURNI DAN PERUBAHAN'!D308</f>
        <v>55355000</v>
      </c>
      <c r="E367" s="876">
        <f>[21]Januari!$L$35</f>
        <v>0</v>
      </c>
      <c r="F367" s="876">
        <f>[21]Februari!$L$35</f>
        <v>0</v>
      </c>
      <c r="G367" s="876">
        <f>[21]Maret!$L$35</f>
        <v>548830</v>
      </c>
      <c r="H367" s="876">
        <f>[21]April!$L$35</f>
        <v>0</v>
      </c>
      <c r="I367" s="876">
        <f>[21]Mei!$L$35</f>
        <v>0</v>
      </c>
      <c r="J367" s="876">
        <f>[21]Juni!$L$35</f>
        <v>0</v>
      </c>
      <c r="K367" s="876">
        <f>[21]Juli!$L$35</f>
        <v>0</v>
      </c>
      <c r="L367" s="876">
        <f>[21]Agustus!$L$35</f>
        <v>0</v>
      </c>
      <c r="M367" s="876">
        <f>[21]September!$L$35</f>
        <v>0</v>
      </c>
      <c r="N367" s="876">
        <f>[21]Oktober!$L$35</f>
        <v>0</v>
      </c>
      <c r="O367" s="876">
        <f>[21]Nopember!$L$35</f>
        <v>0</v>
      </c>
      <c r="P367" s="876">
        <f>[21]Desember!$L$35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'[4]TARGET MURNI DAN PERUBAHAN'!D309</f>
        <v>57136000</v>
      </c>
      <c r="E368" s="878">
        <f>[21]Januari!$M$35</f>
        <v>0</v>
      </c>
      <c r="F368" s="878">
        <f>[21]Februari!$M$35</f>
        <v>0</v>
      </c>
      <c r="G368" s="878">
        <f>[21]Maret!$M$35</f>
        <v>0</v>
      </c>
      <c r="H368" s="878">
        <f>[21]April!$M$35</f>
        <v>0</v>
      </c>
      <c r="I368" s="878">
        <f>[21]Mei!$M$35</f>
        <v>0</v>
      </c>
      <c r="J368" s="878">
        <f>[21]Juni!$M$35</f>
        <v>0</v>
      </c>
      <c r="K368" s="878">
        <f>[21]Juli!$M$35</f>
        <v>0</v>
      </c>
      <c r="L368" s="878">
        <f>[21]Agustus!$M$35</f>
        <v>0</v>
      </c>
      <c r="M368" s="878">
        <f>[21]September!$M$35</f>
        <v>0</v>
      </c>
      <c r="N368" s="878">
        <f>[21]Oktober!$M$35</f>
        <v>0</v>
      </c>
      <c r="O368" s="878">
        <f>[21]Nopember!$M$35</f>
        <v>0</v>
      </c>
      <c r="P368" s="878">
        <f>[21]Desember!$M$35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'[4]TARGET MURNI DAN PERUBAHAN'!D310</f>
        <v>24760000</v>
      </c>
      <c r="E369" s="878">
        <f>[21]Januari!$N$35</f>
        <v>0</v>
      </c>
      <c r="F369" s="878">
        <f>[21]Februari!$N$35</f>
        <v>0</v>
      </c>
      <c r="G369" s="878">
        <f>[21]Maret!$N$35</f>
        <v>0</v>
      </c>
      <c r="H369" s="878">
        <f>[21]April!$N$35</f>
        <v>0</v>
      </c>
      <c r="I369" s="878">
        <f>[21]Mei!$N$35</f>
        <v>0</v>
      </c>
      <c r="J369" s="878">
        <f>[21]Juni!$N$35</f>
        <v>0</v>
      </c>
      <c r="K369" s="878">
        <f>[21]Juli!$N$35</f>
        <v>0</v>
      </c>
      <c r="L369" s="878">
        <f>[21]Agustus!$N$35</f>
        <v>0</v>
      </c>
      <c r="M369" s="878">
        <f>[21]September!$N$35</f>
        <v>0</v>
      </c>
      <c r="N369" s="878">
        <f>[21]Oktober!$N$35</f>
        <v>0</v>
      </c>
      <c r="O369" s="878">
        <f>[21]Nopember!$N$35</f>
        <v>9600000</v>
      </c>
      <c r="P369" s="878">
        <f>[21]Desember!$N$35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'[4]TARGET MURNI DAN PERUBAHAN'!D311</f>
        <v>198040000</v>
      </c>
      <c r="E370" s="878">
        <f>[21]Januari!$O$35</f>
        <v>4736000</v>
      </c>
      <c r="F370" s="878">
        <f>[21]Februari!$O$35</f>
        <v>4736000</v>
      </c>
      <c r="G370" s="878">
        <f>[21]Maret!$O$35</f>
        <v>4736000</v>
      </c>
      <c r="H370" s="878">
        <f>[21]April!$O$35</f>
        <v>4736000</v>
      </c>
      <c r="I370" s="878">
        <f>[21]Mei!$O$35</f>
        <v>4736000</v>
      </c>
      <c r="J370" s="878">
        <f>[21]Juni!$O$35</f>
        <v>4736000</v>
      </c>
      <c r="K370" s="878">
        <f>[21]Juli!$O$35</f>
        <v>0</v>
      </c>
      <c r="L370" s="878">
        <f>[21]Agustus!$O$35</f>
        <v>0</v>
      </c>
      <c r="M370" s="878">
        <f>[21]September!$O$35</f>
        <v>0</v>
      </c>
      <c r="N370" s="878">
        <f>[21]Oktober!$O$35</f>
        <v>0</v>
      </c>
      <c r="O370" s="878">
        <f>[21]Nopember!$O$35</f>
        <v>0</v>
      </c>
      <c r="P370" s="878">
        <f>[21]Desember!$O$35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'[4]TARGET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'[4]TARGET MURNI DAN PERUBAHAN'!D314</f>
        <v>63698000</v>
      </c>
      <c r="E373" s="355">
        <f>[22]Januari!$J$35</f>
        <v>0</v>
      </c>
      <c r="F373" s="355">
        <f>[22]Februari!$J$35</f>
        <v>0</v>
      </c>
      <c r="G373" s="355">
        <f>[22]Maret!$J$35</f>
        <v>0</v>
      </c>
      <c r="H373" s="355">
        <f>[22]April!$J$35</f>
        <v>0</v>
      </c>
      <c r="I373" s="355">
        <f>[22]Mei!$J$35</f>
        <v>0</v>
      </c>
      <c r="J373" s="355">
        <f>[22]Juni!$J$35</f>
        <v>0</v>
      </c>
      <c r="K373" s="355">
        <f>[22]Juli!$J$35</f>
        <v>0</v>
      </c>
      <c r="L373" s="355">
        <f>[22]Agustus!$J$35</f>
        <v>1200000</v>
      </c>
      <c r="M373" s="355">
        <f>[22]September!$J$35</f>
        <v>0</v>
      </c>
      <c r="N373" s="355">
        <f>[22]Oktober!$J$35</f>
        <v>0</v>
      </c>
      <c r="O373" s="355">
        <f>[22]Nopember!$J$35</f>
        <v>16962400</v>
      </c>
      <c r="P373" s="355">
        <f>[22]Desember!$J$35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'[4]TARGET MURNI DAN PERUBAHAN'!D315</f>
        <v>285233000</v>
      </c>
      <c r="E374" s="355">
        <f>[22]Januari!$K$35</f>
        <v>5350000</v>
      </c>
      <c r="F374" s="355">
        <f>[22]Februari!$K$35</f>
        <v>2750000</v>
      </c>
      <c r="G374" s="355">
        <f>[22]Maret!$K$35</f>
        <v>2500000</v>
      </c>
      <c r="H374" s="355">
        <f>[22]April!$K$35</f>
        <v>450000</v>
      </c>
      <c r="I374" s="355">
        <f>[22]Mei!$K$35</f>
        <v>3700000</v>
      </c>
      <c r="J374" s="355">
        <f>[22]Juni!$K$35</f>
        <v>1000000</v>
      </c>
      <c r="K374" s="355">
        <f>[22]Juli!$K$35</f>
        <v>1750000</v>
      </c>
      <c r="L374" s="355">
        <f>[22]Agustus!$K$35</f>
        <v>0</v>
      </c>
      <c r="M374" s="355">
        <f>[22]September!$K$35</f>
        <v>500000</v>
      </c>
      <c r="N374" s="355">
        <f>[22]Oktober!$K$35</f>
        <v>0</v>
      </c>
      <c r="O374" s="355">
        <f>[22]Nopember!$K$35</f>
        <v>8667350</v>
      </c>
      <c r="P374" s="355">
        <f>[22]Desember!$K$35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'[4]TARGET MURNI DAN PERUBAHAN'!D316</f>
        <v>51783300</v>
      </c>
      <c r="E375" s="355">
        <f>[22]Januari!$L$35</f>
        <v>6594300</v>
      </c>
      <c r="F375" s="355">
        <f>[22]Februari!$L$35</f>
        <v>33606500</v>
      </c>
      <c r="G375" s="355">
        <f>[22]Maret!$L$35</f>
        <v>12325000</v>
      </c>
      <c r="H375" s="355">
        <f>[22]April!$L$35</f>
        <v>7147000</v>
      </c>
      <c r="I375" s="355">
        <f>[22]Mei!$L$35</f>
        <v>720000</v>
      </c>
      <c r="J375" s="355">
        <f>[22]Juni!$L$35</f>
        <v>270000</v>
      </c>
      <c r="K375" s="355">
        <f>[22]Juli!$L$35</f>
        <v>2000000</v>
      </c>
      <c r="L375" s="355">
        <f>[22]Agustus!$L$35</f>
        <v>131500</v>
      </c>
      <c r="M375" s="355">
        <f>[22]September!$L$35</f>
        <v>0</v>
      </c>
      <c r="N375" s="355">
        <f>[22]Oktober!$L$35</f>
        <v>0</v>
      </c>
      <c r="O375" s="355">
        <f>[22]Nopember!$L$35</f>
        <v>578000</v>
      </c>
      <c r="P375" s="355">
        <f>[22]Desember!$L$35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'[4]TARGET MURNI DAN PERUBAHAN'!D317</f>
        <v>25741600</v>
      </c>
      <c r="E376" s="375">
        <f>[23]Januari!$K$35</f>
        <v>0</v>
      </c>
      <c r="F376" s="375">
        <f>[23]Februari!$K$35</f>
        <v>0</v>
      </c>
      <c r="G376" s="375">
        <f>[23]Maret!$K$35</f>
        <v>0</v>
      </c>
      <c r="H376" s="375">
        <f>[23]April!$K$35</f>
        <v>1410507</v>
      </c>
      <c r="I376" s="375">
        <f>[23]Mei!$K$35</f>
        <v>1000000</v>
      </c>
      <c r="J376" s="375">
        <f>[23]Juni!$K$35</f>
        <v>0</v>
      </c>
      <c r="K376" s="375">
        <f>[23]Juli!$K$35</f>
        <v>0</v>
      </c>
      <c r="L376" s="375">
        <f>[23]Agustus!$K$35</f>
        <v>0</v>
      </c>
      <c r="M376" s="375">
        <f>[23]September!$K$35</f>
        <v>0</v>
      </c>
      <c r="N376" s="375">
        <f>[23]Oktober!$K$35</f>
        <v>0</v>
      </c>
      <c r="O376" s="375">
        <f>[23]Nopember!$K$35</f>
        <v>0</v>
      </c>
      <c r="P376" s="375">
        <f>[23]Desember!$K$35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'[4]TARGET MURNI DAN PERUBAHAN'!D318</f>
        <v>1100000</v>
      </c>
      <c r="E377" s="355">
        <f>[19]Januari!$I$35</f>
        <v>0</v>
      </c>
      <c r="F377" s="355">
        <f>[19]Februari!$I$35</f>
        <v>0</v>
      </c>
      <c r="G377" s="355">
        <f>[19]Maret!$I$35</f>
        <v>0</v>
      </c>
      <c r="H377" s="355">
        <f>[19]April!$I$35</f>
        <v>0</v>
      </c>
      <c r="I377" s="355">
        <f>[19]Mei!$I$35</f>
        <v>0</v>
      </c>
      <c r="J377" s="355">
        <f>[19]Juni!$I$35</f>
        <v>0</v>
      </c>
      <c r="K377" s="355">
        <f>[19]Juli!$I$35</f>
        <v>0</v>
      </c>
      <c r="L377" s="355">
        <f>[19]Agustus!$I$35</f>
        <v>0</v>
      </c>
      <c r="M377" s="355">
        <f>[19]September!$I$35</f>
        <v>0</v>
      </c>
      <c r="N377" s="355">
        <f>[19]Oktober!$I$35</f>
        <v>0</v>
      </c>
      <c r="O377" s="355">
        <f>[19]Nopember!$I$35</f>
        <v>322000</v>
      </c>
      <c r="P377" s="355">
        <f>[19]Desember!$I$35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'[4]TARGET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'[4]TARGET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'[4]TARGET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'[4]TARGET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'[4]TARGET MURNI DAN PERUBAHAN'!D324</f>
        <v>0</v>
      </c>
      <c r="E383" s="375">
        <f>[24]Januari!$I$35</f>
        <v>0</v>
      </c>
      <c r="F383" s="375">
        <f>[24]Februari!$I$35</f>
        <v>0</v>
      </c>
      <c r="G383" s="375">
        <f>[24]Maret!$I$35</f>
        <v>0</v>
      </c>
      <c r="H383" s="375">
        <f>[24]April!$I$35</f>
        <v>0</v>
      </c>
      <c r="I383" s="375">
        <f>[24]Mei!$I$35</f>
        <v>0</v>
      </c>
      <c r="J383" s="375">
        <f>[24]Juni!$I$35</f>
        <v>0</v>
      </c>
      <c r="K383" s="375">
        <f>[24]Juli!$I$35</f>
        <v>0</v>
      </c>
      <c r="L383" s="375">
        <f>[24]Agustus!$I$35</f>
        <v>0</v>
      </c>
      <c r="M383" s="375">
        <f>[24]September!$I$35</f>
        <v>0</v>
      </c>
      <c r="N383" s="375">
        <f>[24]Oktober!$I$35</f>
        <v>0</v>
      </c>
      <c r="O383" s="375">
        <f>[24]Nopember!$I$35</f>
        <v>0</v>
      </c>
      <c r="P383" s="375">
        <f>[24]Desember!$I$35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'[4]TARGET MURNI DAN PERUBAHAN'!D325</f>
        <v>50953800</v>
      </c>
      <c r="E384" s="398">
        <f>[28]Januari!$I$35</f>
        <v>0</v>
      </c>
      <c r="F384" s="398">
        <f>[28]Februari!$I$35</f>
        <v>0</v>
      </c>
      <c r="G384" s="398">
        <f>[28]Maret!$I$35</f>
        <v>0</v>
      </c>
      <c r="H384" s="398">
        <f>[28]April!$I$35</f>
        <v>0</v>
      </c>
      <c r="I384" s="398">
        <f>[28]Mei!$I$35</f>
        <v>2839900</v>
      </c>
      <c r="J384" s="398">
        <f>[28]Juni!$I$35</f>
        <v>0</v>
      </c>
      <c r="K384" s="398">
        <f>[28]Juli!$I$35</f>
        <v>0</v>
      </c>
      <c r="L384" s="398">
        <f>[28]Agustus!$I$35</f>
        <v>0</v>
      </c>
      <c r="M384" s="398">
        <f>[28]September!$I$35</f>
        <v>0</v>
      </c>
      <c r="N384" s="398">
        <f>[28]Oktober!$I$35</f>
        <v>0</v>
      </c>
      <c r="O384" s="398">
        <f>[28]Nopember!$I$35</f>
        <v>0</v>
      </c>
      <c r="P384" s="398">
        <f>[28]Desember!$I$35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'[4]TARGET MURNI DAN PERUBAHAN'!D327</f>
        <v>1274512000</v>
      </c>
      <c r="E386" s="375">
        <f>[29]Januari!$H$35</f>
        <v>131100000</v>
      </c>
      <c r="F386" s="375">
        <f>[29]Februari!$H$35</f>
        <v>131100000</v>
      </c>
      <c r="G386" s="375">
        <f>[29]Maret!$H$35</f>
        <v>131100000</v>
      </c>
      <c r="H386" s="375">
        <f>[29]April!$H$35</f>
        <v>131100000</v>
      </c>
      <c r="I386" s="375">
        <f>[29]Mei!$H$35</f>
        <v>131100000</v>
      </c>
      <c r="J386" s="375">
        <f>[29]Juni!$H$35</f>
        <v>131100000</v>
      </c>
      <c r="K386" s="375">
        <f>[29]Juli!$H$35</f>
        <v>131100000</v>
      </c>
      <c r="L386" s="375">
        <f>[29]Agustus!$H$35</f>
        <v>131100000</v>
      </c>
      <c r="M386" s="375">
        <f>[29]September!$H$35</f>
        <v>131100000</v>
      </c>
      <c r="N386" s="375">
        <f>[29]Oktober!$H$35</f>
        <v>131100000</v>
      </c>
      <c r="O386" s="375">
        <f>[29]Nopember!$H$35</f>
        <v>131100000</v>
      </c>
      <c r="P386" s="375">
        <f>[29]Desember!$H$35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'[4]TARGET MURNI DAN PERUBAHAN'!D328</f>
        <v>3123018400</v>
      </c>
      <c r="E388" s="1761">
        <f>[30]Januari!$G$35</f>
        <v>58325000</v>
      </c>
      <c r="F388" s="1761">
        <f>[30]Februari!$G$35</f>
        <v>61925000</v>
      </c>
      <c r="G388" s="1761">
        <f>[30]Maret!$G$35</f>
        <v>56250000</v>
      </c>
      <c r="H388" s="1761">
        <f>[30]April!$G$35</f>
        <v>52550000</v>
      </c>
      <c r="I388" s="1761">
        <f>[30]Mei!$G$35</f>
        <v>50775000</v>
      </c>
      <c r="J388" s="1761">
        <f>[30]Juni!$G$35</f>
        <v>63025000</v>
      </c>
      <c r="K388" s="1761">
        <f>[30]Juli!$G$35</f>
        <v>46125000</v>
      </c>
      <c r="L388" s="1761">
        <f>[30]Agustus!$G$35</f>
        <v>69175000</v>
      </c>
      <c r="M388" s="1761">
        <f>[30]September!$G$35</f>
        <v>56675000</v>
      </c>
      <c r="N388" s="1761">
        <f>[30]Oktober!$G$35</f>
        <v>57025000</v>
      </c>
      <c r="O388" s="1761">
        <f>[30]Nopember!$G$35</f>
        <v>54350000</v>
      </c>
      <c r="P388" s="1761">
        <f>[30]Desember!$G$35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[31]Januari!$G$35</f>
        <v>44250000</v>
      </c>
      <c r="F389" s="1761">
        <f>[31]Februari!$G$35</f>
        <v>36025000</v>
      </c>
      <c r="G389" s="1761">
        <f>[31]Maret!$G$35</f>
        <v>35450000</v>
      </c>
      <c r="H389" s="1761">
        <f>[31]April!$G$35</f>
        <v>36275000</v>
      </c>
      <c r="I389" s="1761">
        <f>[31]Mei!$G$35</f>
        <v>39400000</v>
      </c>
      <c r="J389" s="1761">
        <f>[31]Juni!$G$35</f>
        <v>44700000</v>
      </c>
      <c r="K389" s="1761">
        <f>[31]Juli!$G$35</f>
        <v>38000000</v>
      </c>
      <c r="L389" s="1761">
        <f>[31]Agustus!$G$35</f>
        <v>43275000</v>
      </c>
      <c r="M389" s="1761">
        <f>[31]September!$G$35</f>
        <v>39625000</v>
      </c>
      <c r="N389" s="1761">
        <f>[31]Oktober!$G$35</f>
        <v>47125000</v>
      </c>
      <c r="O389" s="1761">
        <f>[31]Nopember!$G$35</f>
        <v>45400000</v>
      </c>
      <c r="P389" s="1761">
        <f>[31]Desember!$G$35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[32]Januari!$G$35</f>
        <v>62575000</v>
      </c>
      <c r="F390" s="1761">
        <f>[32]Februari!$G$35</f>
        <v>45275000</v>
      </c>
      <c r="G390" s="1761">
        <f>[32]Maret!$G$35</f>
        <v>50975000</v>
      </c>
      <c r="H390" s="1761">
        <f>[32]April!$G$35</f>
        <v>47050000</v>
      </c>
      <c r="I390" s="1761">
        <f>[32]Mei!$G$35</f>
        <v>47100000</v>
      </c>
      <c r="J390" s="1761">
        <f>[32]Juni!$G$35</f>
        <v>60125000</v>
      </c>
      <c r="K390" s="1761">
        <f>[32]Juli!$G$35</f>
        <v>41500000</v>
      </c>
      <c r="L390" s="1761">
        <f>[32]Agustus!$G$35</f>
        <v>55425000</v>
      </c>
      <c r="M390" s="1761">
        <f>[32]September!$G$35</f>
        <v>46450000</v>
      </c>
      <c r="N390" s="1761">
        <f>[32]Oktober!$G$35</f>
        <v>54825000</v>
      </c>
      <c r="O390" s="1761">
        <f>[32]Nopember!$G$35</f>
        <v>61625000</v>
      </c>
      <c r="P390" s="1761">
        <f>[32]Desember!$G$35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[33]Januari!$G$35</f>
        <v>18950000</v>
      </c>
      <c r="F391" s="1761">
        <f>[33]Februari!$G$35</f>
        <v>15825000</v>
      </c>
      <c r="G391" s="1761">
        <f>[33]Maret!$G$35</f>
        <v>13575000</v>
      </c>
      <c r="H391" s="1761">
        <f>[33]April!$G$35</f>
        <v>17625000</v>
      </c>
      <c r="I391" s="1761">
        <f>[33]Mei!$G$35</f>
        <v>25550000</v>
      </c>
      <c r="J391" s="1761">
        <f>[33]Juni!$G$35</f>
        <v>30325000</v>
      </c>
      <c r="K391" s="1761">
        <f>[33]Juli!$G$35</f>
        <v>24975000</v>
      </c>
      <c r="L391" s="1761">
        <f>[33]Agustus!$G$35</f>
        <v>24250000</v>
      </c>
      <c r="M391" s="1761">
        <f>[33]September!$G$35</f>
        <v>26200000</v>
      </c>
      <c r="N391" s="1761">
        <f>[33]Oktober!$G$35</f>
        <v>21375000</v>
      </c>
      <c r="O391" s="1761">
        <f>[33]Nopember!$G$35</f>
        <v>22150000</v>
      </c>
      <c r="P391" s="1761">
        <f>[33]Desember!$G$35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[34]Januari!$G$35</f>
        <v>18375000</v>
      </c>
      <c r="F392" s="1761">
        <f>[34]Februari!$G$35</f>
        <v>17525000</v>
      </c>
      <c r="G392" s="1761">
        <f>[34]Maret!$G$35</f>
        <v>14675000</v>
      </c>
      <c r="H392" s="1761">
        <f>[34]April!$G$35</f>
        <v>12625000</v>
      </c>
      <c r="I392" s="1761">
        <f>[34]Mei!$G$35</f>
        <v>12225000</v>
      </c>
      <c r="J392" s="1761">
        <f>[34]Juni!$G$35</f>
        <v>23600000</v>
      </c>
      <c r="K392" s="1761">
        <f>[34]Juli!$G$35</f>
        <v>18875000</v>
      </c>
      <c r="L392" s="1761">
        <f>[34]Agustus!$G$35</f>
        <v>24100000</v>
      </c>
      <c r="M392" s="1761">
        <f>[34]September!$G$35</f>
        <v>23175000</v>
      </c>
      <c r="N392" s="1761">
        <f>[34]Oktober!$G$35</f>
        <v>21350000</v>
      </c>
      <c r="O392" s="1761">
        <f>[34]Nopember!$G$35</f>
        <v>21625000</v>
      </c>
      <c r="P392" s="1761">
        <f>[34]Desember!$G$35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[35]Januari!$G$35</f>
        <v>6750000</v>
      </c>
      <c r="F393" s="1761">
        <f>[35]Februari!$G$35</f>
        <v>5925000</v>
      </c>
      <c r="G393" s="1761">
        <f>[35]Maret!$G$35</f>
        <v>6400000</v>
      </c>
      <c r="H393" s="1761">
        <f>[35]April!$G$35</f>
        <v>9375000</v>
      </c>
      <c r="I393" s="1761">
        <f>[35]Mei!$G$35</f>
        <v>7575000</v>
      </c>
      <c r="J393" s="1761">
        <f>[35]Juni!$G$35</f>
        <v>10700000</v>
      </c>
      <c r="K393" s="1761">
        <f>[35]Juli!$G$35</f>
        <v>9275000</v>
      </c>
      <c r="L393" s="1761">
        <f>[35]Agustus!$G$35</f>
        <v>9825000</v>
      </c>
      <c r="M393" s="1761">
        <f>[35]September!$G$35</f>
        <v>6975000</v>
      </c>
      <c r="N393" s="1761">
        <f>[35]Oktober!$G$35</f>
        <v>6475000</v>
      </c>
      <c r="O393" s="1761">
        <f>[35]Nopember!$G$35</f>
        <v>7825000</v>
      </c>
      <c r="P393" s="1761">
        <f>[35]Desember!$G$35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[36]Januari!$G$35</f>
        <v>54925000</v>
      </c>
      <c r="F394" s="1761">
        <f>[36]Februari!$G$35</f>
        <v>49850000</v>
      </c>
      <c r="G394" s="1761">
        <f>[36]Maret!$G$35</f>
        <v>53600000</v>
      </c>
      <c r="H394" s="1761">
        <f>[36]April!$G$35</f>
        <v>46400000</v>
      </c>
      <c r="I394" s="1761">
        <f>[36]Mei!$G$35</f>
        <v>42250000</v>
      </c>
      <c r="J394" s="1761">
        <f>[36]Juni!$G$35</f>
        <v>57750000</v>
      </c>
      <c r="K394" s="1761">
        <f>[36]Juli!$G$35</f>
        <v>40575000</v>
      </c>
      <c r="L394" s="1761">
        <f>[36]Agustus!$G$35</f>
        <v>53900000</v>
      </c>
      <c r="M394" s="1761">
        <f>[36]September!$G$35</f>
        <v>49975000</v>
      </c>
      <c r="N394" s="1761">
        <f>[36]Oktober!$G$35</f>
        <v>55100000</v>
      </c>
      <c r="O394" s="1761">
        <f>[36]Nopember!$G$35</f>
        <v>53825000</v>
      </c>
      <c r="P394" s="1761">
        <f>[36]Desember!$G$35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[37]Januari!$G$35</f>
        <v>9500000</v>
      </c>
      <c r="F395" s="1761">
        <f>[37]Februari!$G$35</f>
        <v>6500000</v>
      </c>
      <c r="G395" s="1761">
        <f>[37]Maret!$G$35</f>
        <v>7025000</v>
      </c>
      <c r="H395" s="1761">
        <f>[37]April!$G$35</f>
        <v>6500000</v>
      </c>
      <c r="I395" s="1761">
        <f>[37]Mei!$G$35</f>
        <v>7500000</v>
      </c>
      <c r="J395" s="1761">
        <f>[37]Juni!$G$35</f>
        <v>12345000</v>
      </c>
      <c r="K395" s="1761">
        <f>[37]Juli!$G$35</f>
        <v>8725000</v>
      </c>
      <c r="L395" s="1761">
        <f>[37]Agustus!$G$35</f>
        <v>8650000</v>
      </c>
      <c r="M395" s="1761">
        <f>[37]September!$G$35</f>
        <v>8075000</v>
      </c>
      <c r="N395" s="1761">
        <f>[37]Oktober!$G$35</f>
        <v>11025000</v>
      </c>
      <c r="O395" s="1761">
        <f>[37]Nopember!$G$35</f>
        <v>8050000</v>
      </c>
      <c r="P395" s="1761">
        <f>[37]Desember!$G$35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[38]Januari!$G$35</f>
        <v>0</v>
      </c>
      <c r="F396" s="1761">
        <f>[38]Februari!$G$35</f>
        <v>0</v>
      </c>
      <c r="G396" s="1761">
        <f>[38]Maret!$G$35</f>
        <v>0</v>
      </c>
      <c r="H396" s="1761">
        <f>[38]April!$G$35</f>
        <v>0</v>
      </c>
      <c r="I396" s="1761">
        <f>[38]Mei!$G$35</f>
        <v>0</v>
      </c>
      <c r="J396" s="1761">
        <f>[38]Juni!$G$35</f>
        <v>0</v>
      </c>
      <c r="K396" s="1761">
        <f>[38]Juli!$G$35</f>
        <v>0</v>
      </c>
      <c r="L396" s="1761">
        <f>[38]Agustus!$G$35</f>
        <v>0</v>
      </c>
      <c r="M396" s="1761">
        <f>[38]September!$G$35</f>
        <v>0</v>
      </c>
      <c r="N396" s="1761">
        <f>[38]Oktober!$G$35</f>
        <v>0</v>
      </c>
      <c r="O396" s="1761">
        <f>[38]Nopember!$G$35</f>
        <v>0</v>
      </c>
      <c r="P396" s="1761">
        <f>[38]Desember!$G$35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'[4]TARGET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'[4]TARGET MURNI DAN PERUBAHAN'!D330</f>
        <v>880000</v>
      </c>
      <c r="E398" s="878">
        <f>[12]Januari!$I$35</f>
        <v>491222700</v>
      </c>
      <c r="F398" s="878">
        <f>[12]Februari!$I$35</f>
        <v>393778900</v>
      </c>
      <c r="G398" s="878">
        <f>[12]Maret!$I$35</f>
        <v>0</v>
      </c>
      <c r="H398" s="878">
        <f>[12]April!$I$35</f>
        <v>0</v>
      </c>
      <c r="I398" s="878">
        <f>[12]Mei!$I$35</f>
        <v>1036215</v>
      </c>
      <c r="J398" s="878">
        <f>[12]Juni!$I$35</f>
        <v>0</v>
      </c>
      <c r="K398" s="878">
        <f>[12]Juli!$I$35</f>
        <v>0</v>
      </c>
      <c r="L398" s="878">
        <f>[12]Agustus!$I$35</f>
        <v>3465680</v>
      </c>
      <c r="M398" s="878">
        <f>[12]September!$I$35</f>
        <v>0</v>
      </c>
      <c r="N398" s="878">
        <f>[12]Oktober!$I$35</f>
        <v>0</v>
      </c>
      <c r="O398" s="878">
        <f>[12]Nopember!$I$35</f>
        <v>0</v>
      </c>
      <c r="P398" s="878">
        <f>[12]Desember!$I$35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'[4]TARGET MURNI DAN PERUBAHAN'!D331</f>
        <v>1508491400</v>
      </c>
      <c r="E399" s="355">
        <f>[39]Januari!$L$35</f>
        <v>34375000</v>
      </c>
      <c r="F399" s="355">
        <f>[39]Februari!$L$35</f>
        <v>2914625</v>
      </c>
      <c r="G399" s="355">
        <f>[39]Maret!$L$35</f>
        <v>0</v>
      </c>
      <c r="H399" s="355">
        <f>[39]April!$L$35</f>
        <v>0</v>
      </c>
      <c r="I399" s="355">
        <f>[39]Mei!$L$35</f>
        <v>0</v>
      </c>
      <c r="J399" s="355">
        <f>[39]Juni!$L$35</f>
        <v>0</v>
      </c>
      <c r="K399" s="355">
        <f>[39]Juli!$L$35</f>
        <v>0</v>
      </c>
      <c r="L399" s="355">
        <f>[39]Agustus!$L$35</f>
        <v>0</v>
      </c>
      <c r="M399" s="355">
        <f>[39]September!$L$35</f>
        <v>0</v>
      </c>
      <c r="N399" s="355">
        <f>[39]Oktober!$L$35</f>
        <v>0</v>
      </c>
      <c r="O399" s="355">
        <f>[39]Nopember!$L$35</f>
        <v>0</v>
      </c>
      <c r="P399" s="355">
        <f>[39]Desember!$L$35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'[4]TARGET MURNI DAN PERUBAHAN'!D332</f>
        <v>650000</v>
      </c>
      <c r="E400" s="355">
        <f>[40]Januari!$S$70</f>
        <v>0</v>
      </c>
      <c r="F400" s="355">
        <f>[40]Februari!$S$70</f>
        <v>0</v>
      </c>
      <c r="G400" s="355">
        <f>[40]Maret!$S$70</f>
        <v>0</v>
      </c>
      <c r="H400" s="355">
        <f>[40]April!$S$70</f>
        <v>5247700</v>
      </c>
      <c r="I400" s="355">
        <f>[40]Mei!$S$70</f>
        <v>0</v>
      </c>
      <c r="J400" s="355">
        <f>[40]Juni!$S$70</f>
        <v>0</v>
      </c>
      <c r="K400" s="355">
        <f>[40]Juli!$S$70</f>
        <v>0</v>
      </c>
      <c r="L400" s="355">
        <f>[40]Agustus!$S$70</f>
        <v>800000</v>
      </c>
      <c r="M400" s="355">
        <f>[40]September!$S$70</f>
        <v>0</v>
      </c>
      <c r="N400" s="355">
        <f>[40]Oktober!$S$70</f>
        <v>17613150</v>
      </c>
      <c r="O400" s="355">
        <f>[40]Nopember!$S$70</f>
        <v>10978000</v>
      </c>
      <c r="P400" s="355">
        <f>[40]Desember!$S$70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'[4]TARGET MURNI DAN PERUBAHAN'!D334</f>
        <v>0</v>
      </c>
      <c r="E402" s="355">
        <f>[41]Januari!$H$35</f>
        <v>250000</v>
      </c>
      <c r="F402" s="355">
        <f>[41]Februari!$H$35</f>
        <v>0</v>
      </c>
      <c r="G402" s="355">
        <f>[41]Maret!$H$35</f>
        <v>0</v>
      </c>
      <c r="H402" s="355">
        <f>[41]April!$H$35</f>
        <v>0</v>
      </c>
      <c r="I402" s="355">
        <f>[41]Mei!$H$35</f>
        <v>0</v>
      </c>
      <c r="J402" s="355">
        <f>[41]Juni!$H$35</f>
        <v>0</v>
      </c>
      <c r="K402" s="355">
        <f>[41]Juli!$H$35</f>
        <v>0</v>
      </c>
      <c r="L402" s="355">
        <f>[41]Agustus!$H$35</f>
        <v>0</v>
      </c>
      <c r="M402" s="355">
        <f>[41]September!$H$35</f>
        <v>0</v>
      </c>
      <c r="N402" s="355">
        <f>[41]Oktober!$H$35</f>
        <v>250000</v>
      </c>
      <c r="O402" s="355">
        <f>[41]Nopember!$H$35</f>
        <v>750000</v>
      </c>
      <c r="P402" s="355">
        <f>[41]Desember!$H$35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'[4]TARGET MURNI DAN PERUBAHAN'!D335</f>
        <v>0</v>
      </c>
      <c r="E403" s="495">
        <f>[41]Januari!$I$35</f>
        <v>0</v>
      </c>
      <c r="F403" s="495">
        <f>[41]Februari!$I$35</f>
        <v>0</v>
      </c>
      <c r="G403" s="495">
        <f>[41]Maret!$I$35</f>
        <v>0</v>
      </c>
      <c r="H403" s="495">
        <f>[41]April!$I$35</f>
        <v>0</v>
      </c>
      <c r="I403" s="495">
        <f>[41]Mei!$I$35</f>
        <v>0</v>
      </c>
      <c r="J403" s="495">
        <f>[41]Juni!$I$35</f>
        <v>0</v>
      </c>
      <c r="K403" s="495">
        <f>[41]Juli!$I$35</f>
        <v>0</v>
      </c>
      <c r="L403" s="495">
        <f>[41]Agustus!$I$35</f>
        <v>0</v>
      </c>
      <c r="M403" s="495">
        <f>[41]September!$I$35</f>
        <v>0</v>
      </c>
      <c r="N403" s="495">
        <f>[41]Oktober!$I$35</f>
        <v>0</v>
      </c>
      <c r="O403" s="495">
        <f>[41]Nopember!$I$35</f>
        <v>0</v>
      </c>
      <c r="P403" s="495">
        <f>[41]Desember!$I$35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'[4]TARGET MURNI DAN PERUBAHAN'!D336</f>
        <v>25900000</v>
      </c>
      <c r="E404" s="355">
        <f>[42]Januari!$H$35</f>
        <v>0</v>
      </c>
      <c r="F404" s="355">
        <f>[42]Februari!$H$35</f>
        <v>80000</v>
      </c>
      <c r="G404" s="355">
        <f>[42]Maret!$H$35</f>
        <v>1257968</v>
      </c>
      <c r="H404" s="355">
        <f>[42]April!$H$35</f>
        <v>0</v>
      </c>
      <c r="I404" s="355">
        <f>[42]Mei!$H$35</f>
        <v>0</v>
      </c>
      <c r="J404" s="355">
        <f>[42]Juni!$H$35</f>
        <v>0</v>
      </c>
      <c r="K404" s="355">
        <f>[42]Juli!$H$35</f>
        <v>200000</v>
      </c>
      <c r="L404" s="355">
        <f>[42]Agustus!$H$35</f>
        <v>0</v>
      </c>
      <c r="M404" s="355">
        <f>[42]September!$H$35</f>
        <v>700000</v>
      </c>
      <c r="N404" s="355">
        <f>[42]Oktober!$H$35</f>
        <v>300000</v>
      </c>
      <c r="O404" s="355">
        <f>[42]Nopember!$H$35</f>
        <v>300000</v>
      </c>
      <c r="P404" s="355">
        <f>[42]Desember!$H$35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'[4]TARGET MURNI DAN PERUBAHAN'!D337</f>
        <v>20783000</v>
      </c>
      <c r="E405" s="375">
        <f>[43]Januari!$J$35</f>
        <v>480000</v>
      </c>
      <c r="F405" s="375">
        <f>[43]Februari!$J$35</f>
        <v>5220000</v>
      </c>
      <c r="G405" s="375">
        <f>[43]Maret!$J$35</f>
        <v>1950000</v>
      </c>
      <c r="H405" s="375">
        <f>[43]April!$J$35</f>
        <v>2325000</v>
      </c>
      <c r="I405" s="375">
        <f>[43]Mei!$J$35</f>
        <v>7325000</v>
      </c>
      <c r="J405" s="375">
        <f>[43]Juni!$J$35</f>
        <v>500000</v>
      </c>
      <c r="K405" s="375">
        <f>[43]Juli!$J$35</f>
        <v>300000</v>
      </c>
      <c r="L405" s="375">
        <f>[43]Agustus!$J$35</f>
        <v>500000</v>
      </c>
      <c r="M405" s="375">
        <f>[43]September!$J$35</f>
        <v>0</v>
      </c>
      <c r="N405" s="375">
        <f>[43]Oktober!$J$35</f>
        <v>14100000</v>
      </c>
      <c r="O405" s="375">
        <f>[43]Nopember!$J$35</f>
        <v>0</v>
      </c>
      <c r="P405" s="375">
        <f>[43]Desember!$J$35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'[4]TARGET MURNI DAN PERUBAHAN'!D338</f>
        <v>500000</v>
      </c>
      <c r="E406" s="355">
        <f>[44]Januari!$X$70</f>
        <v>0</v>
      </c>
      <c r="F406" s="355">
        <f>[44]Februari!$X$70</f>
        <v>0</v>
      </c>
      <c r="G406" s="355">
        <f>[44]Maret!$X$70</f>
        <v>0</v>
      </c>
      <c r="H406" s="355">
        <f>[44]April!$X$70</f>
        <v>0</v>
      </c>
      <c r="I406" s="355">
        <f>[44]Mei!$X$70</f>
        <v>230</v>
      </c>
      <c r="J406" s="355">
        <f>[44]Juni!$X$70</f>
        <v>0</v>
      </c>
      <c r="K406" s="355">
        <f>[44]Juli!$X$70</f>
        <v>0</v>
      </c>
      <c r="L406" s="355">
        <f>[44]Agustus!$X$70</f>
        <v>0</v>
      </c>
      <c r="M406" s="355">
        <f>[44]September!$X$70</f>
        <v>0</v>
      </c>
      <c r="N406" s="355">
        <f>[44]Oktober!$X$70</f>
        <v>0</v>
      </c>
      <c r="O406" s="355">
        <f>[44]Nopember!$X$70</f>
        <v>0</v>
      </c>
      <c r="P406" s="355">
        <f>[44]Desember!$X$70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'[4]TARGET MURNI DAN PERUBAHAN'!D339</f>
        <v>0</v>
      </c>
      <c r="E407" s="355">
        <f>[45]Januari!$I$35</f>
        <v>0</v>
      </c>
      <c r="F407" s="355">
        <f>[45]Februari!$I$35</f>
        <v>0</v>
      </c>
      <c r="G407" s="355">
        <f>[45]Maret!$I$35</f>
        <v>0</v>
      </c>
      <c r="H407" s="355">
        <f>[45]April!$I$35</f>
        <v>0</v>
      </c>
      <c r="I407" s="355">
        <f>[45]Mei!$I$35</f>
        <v>0</v>
      </c>
      <c r="J407" s="355">
        <f>[45]Juni!$I$35</f>
        <v>0</v>
      </c>
      <c r="K407" s="355">
        <f>[45]Juli!$I$35</f>
        <v>0</v>
      </c>
      <c r="L407" s="355">
        <f>[45]Agustus!$I$35</f>
        <v>0</v>
      </c>
      <c r="M407" s="355">
        <f>[45]September!$I$35</f>
        <v>0</v>
      </c>
      <c r="N407" s="355">
        <f>[45]Oktober!$I$35</f>
        <v>0</v>
      </c>
      <c r="O407" s="355">
        <f>[45]Nopember!$I$35</f>
        <v>0</v>
      </c>
      <c r="P407" s="355">
        <f>[45]Desember!$I$35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'[4]TARGET MURNI DAN PERUBAHAN'!D340</f>
        <v>2006500</v>
      </c>
      <c r="E408" s="355">
        <f>[46]Januari!$H$35</f>
        <v>19815000</v>
      </c>
      <c r="F408" s="355">
        <f>[46]Februari!$H$35</f>
        <v>0</v>
      </c>
      <c r="G408" s="355">
        <f>[46]Maret!$H$35</f>
        <v>0</v>
      </c>
      <c r="H408" s="355">
        <f>[46]April!$H$35</f>
        <v>0</v>
      </c>
      <c r="I408" s="355">
        <f>[46]Mei!$H$35</f>
        <v>450000</v>
      </c>
      <c r="J408" s="355">
        <f>[46]Juni!$H$35</f>
        <v>0</v>
      </c>
      <c r="K408" s="355">
        <f>[46]Juli!$H$35</f>
        <v>0</v>
      </c>
      <c r="L408" s="355">
        <f>[46]Agustus!$H$35</f>
        <v>0</v>
      </c>
      <c r="M408" s="355">
        <f>[46]September!$H$35</f>
        <v>0</v>
      </c>
      <c r="N408" s="355">
        <f>[46]Oktober!$H$35</f>
        <v>0</v>
      </c>
      <c r="O408" s="355">
        <f>[46]Nopember!$H$35</f>
        <v>0</v>
      </c>
      <c r="P408" s="355">
        <f>[46]Desember!$H$35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'[4]TARGET MURNI DAN PERUBAHAN'!D341</f>
        <v>18851300</v>
      </c>
      <c r="E409" s="375">
        <f>[25]Januari!$AE$70</f>
        <v>0</v>
      </c>
      <c r="F409" s="375">
        <f>[25]Februari!$AE$70</f>
        <v>6967100</v>
      </c>
      <c r="G409" s="375">
        <f>[25]Maret!$AE$70</f>
        <v>1975000</v>
      </c>
      <c r="H409" s="375">
        <f>[25]April!$AE$70</f>
        <v>1775000</v>
      </c>
      <c r="I409" s="375">
        <f>[25]Mei!$AE$70</f>
        <v>1430000</v>
      </c>
      <c r="J409" s="375">
        <f>[25]Juni!$AE$70</f>
        <v>0</v>
      </c>
      <c r="K409" s="375">
        <f>[25]Juli!$AE$70</f>
        <v>1250000</v>
      </c>
      <c r="L409" s="375">
        <f>[25]Agustus!$AE$70</f>
        <v>400000</v>
      </c>
      <c r="M409" s="375">
        <f>[25]September!$AE$70</f>
        <v>72007500</v>
      </c>
      <c r="N409" s="375">
        <f>[25]Oktober!$AE$70</f>
        <v>2038000</v>
      </c>
      <c r="O409" s="375">
        <f>[25]Nopember!$AE$70</f>
        <v>1650000</v>
      </c>
      <c r="P409" s="375">
        <f>[25]DESEMBER!$AE$70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'[4]TARGET MURNI DAN PERUBAHAN'!D345</f>
        <v>54165800</v>
      </c>
      <c r="E413" s="355">
        <f>[27]Januari!$H$35</f>
        <v>0</v>
      </c>
      <c r="F413" s="355">
        <f>[27]Februari!$H$35</f>
        <v>0</v>
      </c>
      <c r="G413" s="355">
        <f>[27]Maret!$H$35</f>
        <v>0</v>
      </c>
      <c r="H413" s="355">
        <f>[27]April!$H$35</f>
        <v>0</v>
      </c>
      <c r="I413" s="355">
        <f>[27]Mei!$H$35</f>
        <v>0</v>
      </c>
      <c r="J413" s="355">
        <f>[27]Juni!$H$35</f>
        <v>0</v>
      </c>
      <c r="K413" s="355">
        <f>[27]Juli!$H$35</f>
        <v>0</v>
      </c>
      <c r="L413" s="355">
        <f>[27]Agustus!$H$35</f>
        <v>0</v>
      </c>
      <c r="M413" s="355">
        <f>[27]September!$H$35</f>
        <v>0</v>
      </c>
      <c r="N413" s="355">
        <f>[27]Oktober!$H$35</f>
        <v>0</v>
      </c>
      <c r="O413" s="355">
        <f>[27]Nopember!$H$35</f>
        <v>0</v>
      </c>
      <c r="P413" s="355">
        <f>[27]Desember!$H$35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'[4]TARGET MURNI DAN PERUBAHAN'!D346</f>
        <v>0</v>
      </c>
      <c r="E414" s="355">
        <f>[27]Januari!$I$35</f>
        <v>0</v>
      </c>
      <c r="F414" s="355">
        <f>[27]Februari!$I$35</f>
        <v>0</v>
      </c>
      <c r="G414" s="355">
        <f>[27]Maret!$I$35</f>
        <v>0</v>
      </c>
      <c r="H414" s="355">
        <f>[27]April!$I$35</f>
        <v>0</v>
      </c>
      <c r="I414" s="355">
        <f>[27]Mei!$I$35</f>
        <v>0</v>
      </c>
      <c r="J414" s="355">
        <f>[27]Juni!$I$35</f>
        <v>0</v>
      </c>
      <c r="K414" s="355">
        <f>[27]Juli!$I$35</f>
        <v>0</v>
      </c>
      <c r="L414" s="355">
        <f>[27]Agustus!$I$35</f>
        <v>0</v>
      </c>
      <c r="M414" s="355">
        <f>[27]September!$I$35</f>
        <v>0</v>
      </c>
      <c r="N414" s="355">
        <f>[27]Oktober!$I$35</f>
        <v>0</v>
      </c>
      <c r="O414" s="355">
        <f>[27]Nopember!$I$35</f>
        <v>0</v>
      </c>
      <c r="P414" s="355">
        <f>[27]Desember!$I$35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'[4]TARGET MURNI DAN PERUBAHAN'!D348</f>
        <v>3688800000</v>
      </c>
      <c r="E416" s="709">
        <f>[26]Januari!$T$70</f>
        <v>0</v>
      </c>
      <c r="F416" s="709">
        <f>[26]Februari!$T$70</f>
        <v>0</v>
      </c>
      <c r="G416" s="709">
        <f>[26]Maret!$T$70</f>
        <v>0</v>
      </c>
      <c r="H416" s="709">
        <f>[26]April!$T$70</f>
        <v>0</v>
      </c>
      <c r="I416" s="709">
        <f>[26]Mei!$T$70</f>
        <v>0</v>
      </c>
      <c r="J416" s="709">
        <f>[26]Juni!$T$70</f>
        <v>0</v>
      </c>
      <c r="K416" s="709">
        <f>[26]Juli!$T$70</f>
        <v>0</v>
      </c>
      <c r="L416" s="709">
        <f>[26]Agustus!$T$70</f>
        <v>0</v>
      </c>
      <c r="M416" s="709">
        <f>[26]September!$T$70</f>
        <v>0</v>
      </c>
      <c r="N416" s="709">
        <f>[26]Oktober!$T$70</f>
        <v>0</v>
      </c>
      <c r="O416" s="709">
        <f>[26]Nopember!$T$70</f>
        <v>0</v>
      </c>
      <c r="P416" s="709">
        <f>[26]Desember!$T$70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'[26]BIRO KEUANGAN SKPKD'!$D$25</f>
        <v>0</v>
      </c>
      <c r="F418" s="1769">
        <f>'[26]BIRO KEUANGAN SKPKD'!$E$25</f>
        <v>0</v>
      </c>
      <c r="G418" s="1769">
        <f>'[26]BIRO KEUANGAN SKPKD'!$F$25</f>
        <v>0</v>
      </c>
      <c r="H418" s="1769">
        <f>'[26]BIRO KEUANGAN SKPKD'!$G$25</f>
        <v>0</v>
      </c>
      <c r="I418" s="1769">
        <f>'[26]BIRO KEUANGAN SKPKD'!$H$25</f>
        <v>0</v>
      </c>
      <c r="J418" s="1769">
        <f>'[26]BIRO KEUANGAN SKPKD'!$I$25</f>
        <v>0</v>
      </c>
      <c r="K418" s="1769">
        <f>'[26]BIRO KEUANGAN SKPKD'!$J$25</f>
        <v>0</v>
      </c>
      <c r="L418" s="1769">
        <f>'[26]BIRO KEUANGAN SKPKD'!$K$25</f>
        <v>0</v>
      </c>
      <c r="M418" s="1769">
        <f>'[26]BIRO KEUANGAN SKPKD'!$L$25</f>
        <v>0</v>
      </c>
      <c r="N418" s="1769">
        <f>'[26]BIRO KEUANGAN SKPKD'!$M$25</f>
        <v>0</v>
      </c>
      <c r="O418" s="1769">
        <f>'[26]BIRO KEUANGAN SKPKD'!$N$25</f>
        <v>0</v>
      </c>
      <c r="P418" s="1769">
        <f>'[26]BIRO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[28]Januari!$D$35</f>
        <v>0</v>
      </c>
      <c r="F422" s="355">
        <f>[28]Februari!$E$35</f>
        <v>0</v>
      </c>
      <c r="G422" s="355">
        <f>[28]Maret!$E$35</f>
        <v>0</v>
      </c>
      <c r="H422" s="355">
        <f>[28]April!$E$35</f>
        <v>0</v>
      </c>
      <c r="I422" s="355">
        <f>[28]Mei!$E$35</f>
        <v>0</v>
      </c>
      <c r="J422" s="355">
        <f>[28]Juni!$E$35</f>
        <v>0</v>
      </c>
      <c r="K422" s="355">
        <f>[28]Juli!$E$35</f>
        <v>0</v>
      </c>
      <c r="L422" s="355">
        <f>[28]Agustus!$E$35</f>
        <v>0</v>
      </c>
      <c r="M422" s="355">
        <f>[28]September!$E$35</f>
        <v>0</v>
      </c>
      <c r="N422" s="355">
        <f>[28]Oktober!$E$35</f>
        <v>0</v>
      </c>
      <c r="O422" s="355">
        <f>[28]Nopember!$E$35</f>
        <v>0</v>
      </c>
      <c r="P422" s="355">
        <f>[28]Desember!$E$35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[28]Januari!$F$35</f>
        <v>0</v>
      </c>
      <c r="F423" s="355">
        <f>[28]Februari!$F$35</f>
        <v>0</v>
      </c>
      <c r="G423" s="355">
        <f>[28]Maret!$F$35</f>
        <v>0</v>
      </c>
      <c r="H423" s="355">
        <f>[28]April!$F$35</f>
        <v>0</v>
      </c>
      <c r="I423" s="355">
        <f>[28]Mei!$F$35</f>
        <v>0</v>
      </c>
      <c r="J423" s="355">
        <f>[28]Juni!$F$35</f>
        <v>0</v>
      </c>
      <c r="K423" s="355">
        <f>[28]Juli!$F$35</f>
        <v>0</v>
      </c>
      <c r="L423" s="355">
        <f>[28]Agustus!$F$35</f>
        <v>0</v>
      </c>
      <c r="M423" s="355">
        <f>[28]September!$F$35</f>
        <v>0</v>
      </c>
      <c r="N423" s="355">
        <f>[28]Oktober!$F$35</f>
        <v>0</v>
      </c>
      <c r="O423" s="355">
        <f>[28]Nopember!$F$35</f>
        <v>0</v>
      </c>
      <c r="P423" s="355">
        <f>[28]Desember!$F$35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[28]Januari!$G$35</f>
        <v>0</v>
      </c>
      <c r="F424" s="355">
        <f>[28]Februari!$G$35</f>
        <v>0</v>
      </c>
      <c r="G424" s="355">
        <f>[28]Maret!$G$35</f>
        <v>0</v>
      </c>
      <c r="H424" s="355">
        <f>[28]April!$G$35</f>
        <v>0</v>
      </c>
      <c r="I424" s="355">
        <f>[28]Mei!$G$35</f>
        <v>0</v>
      </c>
      <c r="J424" s="355">
        <f>[28]Juni!$G$35</f>
        <v>0</v>
      </c>
      <c r="K424" s="355">
        <f>[28]Juli!$G$35</f>
        <v>0</v>
      </c>
      <c r="L424" s="355">
        <f>[28]Agustus!$G$35</f>
        <v>0</v>
      </c>
      <c r="M424" s="355">
        <f>[28]September!$G$35</f>
        <v>0</v>
      </c>
      <c r="N424" s="355">
        <f>[28]Oktober!$G$35</f>
        <v>0</v>
      </c>
      <c r="O424" s="355">
        <f>[28]Nopember!$G$35</f>
        <v>0</v>
      </c>
      <c r="P424" s="355">
        <f>[28]Desember!$G$35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[28]Januari!$H$35</f>
        <v>1300000</v>
      </c>
      <c r="F425" s="355">
        <f>[28]Februari!$H$35</f>
        <v>30750000</v>
      </c>
      <c r="G425" s="355">
        <f>[28]Maret!$H$35</f>
        <v>5844158</v>
      </c>
      <c r="H425" s="355">
        <f>[28]April!$H$35</f>
        <v>16770000</v>
      </c>
      <c r="I425" s="355">
        <f>[28]Mei!$H$35</f>
        <v>26725000</v>
      </c>
      <c r="J425" s="355">
        <f>[28]Juni!$H$35</f>
        <v>20617570</v>
      </c>
      <c r="K425" s="355">
        <f>[28]Juli!$H$35</f>
        <v>17000000</v>
      </c>
      <c r="L425" s="355">
        <f>[28]Agustus!$H$35</f>
        <v>9400000</v>
      </c>
      <c r="M425" s="355">
        <f>[28]September!$H$35</f>
        <v>13093200</v>
      </c>
      <c r="N425" s="355">
        <f>[28]Oktober!$H$35</f>
        <v>8694910</v>
      </c>
      <c r="O425" s="355">
        <f>[28]Nopember!$H$35</f>
        <v>30463559</v>
      </c>
      <c r="P425" s="355">
        <f>[28]Desember!$H$35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'[4]TARGET MURNI DAN PERUBAHAN'!D354</f>
        <v>1400000000</v>
      </c>
      <c r="E431" s="375">
        <f>[47]Januari!$D$35</f>
        <v>36150000</v>
      </c>
      <c r="F431" s="375">
        <f>[47]Februari!$D$35</f>
        <v>68800000</v>
      </c>
      <c r="G431" s="375">
        <f>[47]Maret!$D$35</f>
        <v>66150000</v>
      </c>
      <c r="H431" s="375">
        <f>[47]April!$D$35</f>
        <v>105500000</v>
      </c>
      <c r="I431" s="375">
        <f>[47]Mei!$D$35</f>
        <v>106100000</v>
      </c>
      <c r="J431" s="375">
        <f>[47]Juni!$D$35</f>
        <v>79900000</v>
      </c>
      <c r="K431" s="375">
        <f>[47]Juli!$D$35</f>
        <v>64500000</v>
      </c>
      <c r="L431" s="375">
        <f>[47]Agustus!$D$35</f>
        <v>81550000</v>
      </c>
      <c r="M431" s="375">
        <f>[47]September!$D$35</f>
        <v>72600000</v>
      </c>
      <c r="N431" s="375">
        <f>[47]Oktober!$D$35</f>
        <v>95100000</v>
      </c>
      <c r="O431" s="375">
        <f>[47]Nopember!$D$35</f>
        <v>148700000</v>
      </c>
      <c r="P431" s="375">
        <f>[47]Desember!$D$35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[47]Januari!$E$35</f>
        <v>0</v>
      </c>
      <c r="F434" s="375">
        <f>[47]Februari!$E$35</f>
        <v>0</v>
      </c>
      <c r="G434" s="375">
        <f>[47]Maret!$E$35</f>
        <v>0</v>
      </c>
      <c r="H434" s="375">
        <f>[47]April!$E$35</f>
        <v>0</v>
      </c>
      <c r="I434" s="375">
        <f>[47]Mei!$E$35</f>
        <v>0</v>
      </c>
      <c r="J434" s="375">
        <f>[47]Juni!$E$35</f>
        <v>0</v>
      </c>
      <c r="K434" s="375">
        <f>[47]Juli!$E$35</f>
        <v>0</v>
      </c>
      <c r="L434" s="375">
        <f>[47]Agustus!$E$35</f>
        <v>0</v>
      </c>
      <c r="M434" s="375">
        <f>[47]September!$E$35</f>
        <v>0</v>
      </c>
      <c r="N434" s="375">
        <f>[47]Oktober!$E$35</f>
        <v>0</v>
      </c>
      <c r="O434" s="375">
        <f>[47]Nopember!$E$35</f>
        <v>0</v>
      </c>
      <c r="P434" s="375">
        <f>[47]Desember!$E$35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[47]Januari!$F$35</f>
        <v>0</v>
      </c>
      <c r="F435" s="375">
        <f>[47]Februari!$F$35</f>
        <v>0</v>
      </c>
      <c r="G435" s="375">
        <f>[47]Maret!$F$35</f>
        <v>0</v>
      </c>
      <c r="H435" s="375">
        <f>[47]April!$F$35</f>
        <v>0</v>
      </c>
      <c r="I435" s="375">
        <f>[47]Mei!$F$35</f>
        <v>0</v>
      </c>
      <c r="J435" s="375">
        <f>[47]Juni!$F$35</f>
        <v>0</v>
      </c>
      <c r="K435" s="375">
        <f>[47]Juli!$F$35</f>
        <v>0</v>
      </c>
      <c r="L435" s="375">
        <f>[47]Agustus!$F$35</f>
        <v>0</v>
      </c>
      <c r="M435" s="375">
        <f>[47]September!$F$35</f>
        <v>0</v>
      </c>
      <c r="N435" s="375">
        <f>[47]Oktober!$F$35</f>
        <v>0</v>
      </c>
      <c r="O435" s="375">
        <f>[47]Nopember!$F$35</f>
        <v>0</v>
      </c>
      <c r="P435" s="375">
        <f>[47]Desember!$F$35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[47]Januari!$G$35</f>
        <v>0</v>
      </c>
      <c r="F436" s="375">
        <f>[47]Februari!$G$35</f>
        <v>0</v>
      </c>
      <c r="G436" s="375">
        <f>[47]Maret!$G$35</f>
        <v>0</v>
      </c>
      <c r="H436" s="375">
        <f>[47]April!$G$35</f>
        <v>0</v>
      </c>
      <c r="I436" s="375">
        <f>[47]Mei!$G$35</f>
        <v>0</v>
      </c>
      <c r="J436" s="375">
        <f>[47]Juni!$G$35</f>
        <v>0</v>
      </c>
      <c r="K436" s="375">
        <f>[47]Juli!$G$35</f>
        <v>0</v>
      </c>
      <c r="L436" s="375">
        <f>[47]Agustus!$G$35</f>
        <v>0</v>
      </c>
      <c r="M436" s="375">
        <f>[47]September!$G$35</f>
        <v>0</v>
      </c>
      <c r="N436" s="375">
        <f>[47]Oktober!$G$35</f>
        <v>0</v>
      </c>
      <c r="O436" s="375">
        <f>[47]Nopember!$G$35</f>
        <v>0</v>
      </c>
      <c r="P436" s="375">
        <f>[47]Desember!$G$35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[47]Januari!$H$35</f>
        <v>0</v>
      </c>
      <c r="F437" s="375">
        <f>[47]Februari!$H$35</f>
        <v>0</v>
      </c>
      <c r="G437" s="375">
        <f>[47]Maret!$H$35</f>
        <v>0</v>
      </c>
      <c r="H437" s="375">
        <f>[47]April!$H$35</f>
        <v>0</v>
      </c>
      <c r="I437" s="375">
        <f>[47]Mei!$H$35</f>
        <v>0</v>
      </c>
      <c r="J437" s="375">
        <f>[47]Juni!$H$35</f>
        <v>11959750</v>
      </c>
      <c r="K437" s="375">
        <f>[47]Juli!$H$35</f>
        <v>0</v>
      </c>
      <c r="L437" s="375">
        <f>[47]Agustus!$H$35</f>
        <v>0</v>
      </c>
      <c r="M437" s="375">
        <f>[47]September!$H$35</f>
        <v>0</v>
      </c>
      <c r="N437" s="375">
        <f>[47]Oktober!$H$35</f>
        <v>0</v>
      </c>
      <c r="O437" s="375">
        <f>[47]Nopember!$H$35</f>
        <v>0</v>
      </c>
      <c r="P437" s="375">
        <f>[47]Desember!$H$35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'[4]TARGET MURNI DAN PERUBAHAN'!D366</f>
        <v>18448560000</v>
      </c>
      <c r="E446" s="355">
        <f>[30]Januari!$D$35</f>
        <v>443861406</v>
      </c>
      <c r="F446" s="355">
        <f>[30]Februari!$D$35</f>
        <v>422608032</v>
      </c>
      <c r="G446" s="355">
        <f>[30]Maret!$D$35</f>
        <v>515721653</v>
      </c>
      <c r="H446" s="355">
        <f>[30]April!$D$35</f>
        <v>483664265</v>
      </c>
      <c r="I446" s="355">
        <f>[30]Mei!$D$35</f>
        <v>488519596</v>
      </c>
      <c r="J446" s="355">
        <f>[30]Juni!$D$35</f>
        <v>465855133</v>
      </c>
      <c r="K446" s="355">
        <f>[30]Juli!$D$35</f>
        <v>429649475</v>
      </c>
      <c r="L446" s="355">
        <f>[30]Agustus!$D$35</f>
        <v>529846615</v>
      </c>
      <c r="M446" s="355">
        <f>[30]September!$D$35</f>
        <v>495007609</v>
      </c>
      <c r="N446" s="355">
        <f>[30]Oktober!$D$35</f>
        <v>437994656</v>
      </c>
      <c r="O446" s="355">
        <f>[30]Nopember!$D$35</f>
        <v>631349238</v>
      </c>
      <c r="P446" s="355">
        <f>[30]Desember!$D$35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'[4]TARGET MURNI DAN PERUBAHAN'!D367</f>
        <v>0</v>
      </c>
      <c r="E447" s="355">
        <f>[31]Januari!$D$35</f>
        <v>193258575</v>
      </c>
      <c r="F447" s="355">
        <f>[31]Februari!$D$35</f>
        <v>196572055</v>
      </c>
      <c r="G447" s="355">
        <f>[31]Maret!$D$35</f>
        <v>222194349</v>
      </c>
      <c r="H447" s="355">
        <f>[31]April!$D$35</f>
        <v>198749306</v>
      </c>
      <c r="I447" s="355">
        <f>[31]Mei!$D$35</f>
        <v>226061911</v>
      </c>
      <c r="J447" s="355">
        <f>[31]Juni!$D$35</f>
        <v>213189820</v>
      </c>
      <c r="K447" s="355">
        <f>[31]Juli!$D$35</f>
        <v>190098650</v>
      </c>
      <c r="L447" s="355">
        <f>[31]Agustus!$D$35</f>
        <v>262306450</v>
      </c>
      <c r="M447" s="355">
        <f>[31]September!$D$35</f>
        <v>223693554</v>
      </c>
      <c r="N447" s="355">
        <f>[31]Oktober!$D$35</f>
        <v>288091706</v>
      </c>
      <c r="O447" s="355">
        <f>[31]Nopember!$D$35</f>
        <v>312061270</v>
      </c>
      <c r="P447" s="355">
        <f>[31]Desember!$D$35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'[4]TARGET MURNI DAN PERUBAHAN'!D368</f>
        <v>0</v>
      </c>
      <c r="E448" s="355">
        <f>[32]Januari!$D$35</f>
        <v>247579964</v>
      </c>
      <c r="F448" s="355">
        <f>[32]Februari!$D$35</f>
        <v>224749542</v>
      </c>
      <c r="G448" s="355">
        <f>[32]Maret!$D$35</f>
        <v>223222081</v>
      </c>
      <c r="H448" s="355">
        <f>[32]April!$D$35</f>
        <v>220890307</v>
      </c>
      <c r="I448" s="355">
        <f>[32]Mei!$D$35</f>
        <v>261737181</v>
      </c>
      <c r="J448" s="355">
        <f>[32]Juni!$D$35</f>
        <v>236485848</v>
      </c>
      <c r="K448" s="355">
        <f>[32]Juli!$D$35</f>
        <v>231514405</v>
      </c>
      <c r="L448" s="355">
        <f>[32]Agustus!$D$35</f>
        <v>266987959</v>
      </c>
      <c r="M448" s="355">
        <f>[32]September!$D$35</f>
        <v>244545371</v>
      </c>
      <c r="N448" s="355">
        <f>[32]Oktober!$D$35</f>
        <v>256004175</v>
      </c>
      <c r="O448" s="355">
        <f>[32]Nopember!$D$35</f>
        <v>341571736</v>
      </c>
      <c r="P448" s="355">
        <f>[32]Desember!$D$35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'[4]TARGET MURNI DAN PERUBAHAN'!D369</f>
        <v>0</v>
      </c>
      <c r="E449" s="355">
        <f>[33]Januari!$D$35</f>
        <v>90850585</v>
      </c>
      <c r="F449" s="355">
        <f>[33]Februari!$D$35</f>
        <v>93092047</v>
      </c>
      <c r="G449" s="355">
        <f>[33]Maret!$D$35</f>
        <v>101197728</v>
      </c>
      <c r="H449" s="355">
        <f>[33]April!$D$35</f>
        <v>113305818</v>
      </c>
      <c r="I449" s="355">
        <f>[33]Mei!$D$35</f>
        <v>132816453</v>
      </c>
      <c r="J449" s="355">
        <f>[33]Juni!$D$35</f>
        <v>153242124</v>
      </c>
      <c r="K449" s="355">
        <f>[33]Juli!$D$35</f>
        <v>128705473</v>
      </c>
      <c r="L449" s="355">
        <f>[33]Agustus!$D$35</f>
        <v>177230340</v>
      </c>
      <c r="M449" s="355">
        <f>[33]September!$D$35</f>
        <v>147531565</v>
      </c>
      <c r="N449" s="355">
        <f>[33]Oktober!$D$35</f>
        <v>138360713</v>
      </c>
      <c r="O449" s="355">
        <f>[33]Nopember!$D$35</f>
        <v>171152681</v>
      </c>
      <c r="P449" s="355">
        <f>[33]Desember!$D$35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'[4]TARGET MURNI DAN PERUBAHAN'!D370</f>
        <v>0</v>
      </c>
      <c r="E450" s="355">
        <f>[34]Januari!$D$35</f>
        <v>110304287</v>
      </c>
      <c r="F450" s="355">
        <f>[34]Februari!$D$35</f>
        <v>128612161</v>
      </c>
      <c r="G450" s="355">
        <f>[34]Maret!$D$35</f>
        <v>122402241</v>
      </c>
      <c r="H450" s="355">
        <f>[34]April!$D$35</f>
        <v>98008232</v>
      </c>
      <c r="I450" s="355">
        <f>[34]Mei!$D$35</f>
        <v>139917182</v>
      </c>
      <c r="J450" s="355">
        <f>[34]Juni!$D$35</f>
        <v>145719767</v>
      </c>
      <c r="K450" s="355">
        <f>[34]Juli!$D$35</f>
        <v>121615156</v>
      </c>
      <c r="L450" s="355">
        <f>[34]Agustus!$D$35</f>
        <v>161414001</v>
      </c>
      <c r="M450" s="355">
        <f>[34]September!$D$35</f>
        <v>161852676</v>
      </c>
      <c r="N450" s="355">
        <f>[34]Oktober!$D$35</f>
        <v>146650156</v>
      </c>
      <c r="O450" s="355">
        <f>[34]Nopember!$D$35</f>
        <v>200935108</v>
      </c>
      <c r="P450" s="355">
        <f>[34]Desember!$D$35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'[4]TARGET MURNI DAN PERUBAHAN'!D371</f>
        <v>0</v>
      </c>
      <c r="E451" s="355">
        <f>[35]Januari!$D$35</f>
        <v>31104130</v>
      </c>
      <c r="F451" s="355">
        <f>[35]Februari!$D$35</f>
        <v>41952403</v>
      </c>
      <c r="G451" s="355">
        <f>[35]Maret!$D$35</f>
        <v>41790558</v>
      </c>
      <c r="H451" s="355">
        <f>[35]April!$D$35</f>
        <v>37872177</v>
      </c>
      <c r="I451" s="355">
        <f>[35]Mei!$D$35</f>
        <v>52305080</v>
      </c>
      <c r="J451" s="355">
        <f>[35]Juni!$D$35</f>
        <v>59639330</v>
      </c>
      <c r="K451" s="355">
        <f>[35]Juli!$D$35</f>
        <v>56689748</v>
      </c>
      <c r="L451" s="355">
        <f>[35]Agustus!$D$35</f>
        <v>55581090</v>
      </c>
      <c r="M451" s="355">
        <f>[35]September!$D$35</f>
        <v>55093945</v>
      </c>
      <c r="N451" s="355">
        <f>[35]Oktober!$D$35</f>
        <v>47040275</v>
      </c>
      <c r="O451" s="355">
        <f>[35]Nopember!$D$35</f>
        <v>68491622</v>
      </c>
      <c r="P451" s="355">
        <f>[35]Desember!$D$35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'[4]TARGET MURNI DAN PERUBAHAN'!D372</f>
        <v>0</v>
      </c>
      <c r="E452" s="355">
        <f>[36]Januari!$D$35</f>
        <v>148938755</v>
      </c>
      <c r="F452" s="355">
        <f>[36]Februari!$D$35</f>
        <v>157882369</v>
      </c>
      <c r="G452" s="355">
        <f>[36]Maret!$D$35</f>
        <v>153586425</v>
      </c>
      <c r="H452" s="355">
        <f>[36]April!$D$35</f>
        <v>136441650</v>
      </c>
      <c r="I452" s="355">
        <f>[36]Mei!$D$35</f>
        <v>150828325</v>
      </c>
      <c r="J452" s="355">
        <f>[36]Juni!$D$35</f>
        <v>157086510</v>
      </c>
      <c r="K452" s="355">
        <f>[36]Juli!$D$35</f>
        <v>133249990</v>
      </c>
      <c r="L452" s="355">
        <f>[36]Agustus!$D$35</f>
        <v>164101175</v>
      </c>
      <c r="M452" s="355">
        <f>[36]September!$D$35</f>
        <v>156532902</v>
      </c>
      <c r="N452" s="355">
        <f>[36]Oktober!$D$35</f>
        <v>159720917</v>
      </c>
      <c r="O452" s="355">
        <f>[36]Nopember!$D$35</f>
        <v>214010251</v>
      </c>
      <c r="P452" s="355">
        <f>[36]Desember!$D$35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'[4]TARGET MURNI DAN PERUBAHAN'!D373</f>
        <v>0</v>
      </c>
      <c r="E453" s="355">
        <f>[37]Januari!$D$35</f>
        <v>266327748</v>
      </c>
      <c r="F453" s="355">
        <f>[37]Februari!$D$35</f>
        <v>51116949</v>
      </c>
      <c r="G453" s="355">
        <f>[37]Maret!$D$35</f>
        <v>61725718</v>
      </c>
      <c r="H453" s="355">
        <f>[37]April!$D$35</f>
        <v>71248716</v>
      </c>
      <c r="I453" s="355">
        <f>[37]Mei!$D$35</f>
        <v>72850030</v>
      </c>
      <c r="J453" s="355">
        <f>[37]Juni!$D$35</f>
        <v>92587190</v>
      </c>
      <c r="K453" s="355">
        <f>[37]Juli!$D$35</f>
        <v>62525725</v>
      </c>
      <c r="L453" s="355">
        <f>[37]Agustus!$D$35</f>
        <v>61974000</v>
      </c>
      <c r="M453" s="355">
        <f>[37]September!$D$35</f>
        <v>63107900</v>
      </c>
      <c r="N453" s="355">
        <f>[37]Oktober!$D$35</f>
        <v>55449350</v>
      </c>
      <c r="O453" s="355">
        <f>[37]Nopember!$D$35</f>
        <v>87627642</v>
      </c>
      <c r="P453" s="355">
        <f>[37]Desember!$D$35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'[4]TARGET MURNI DAN PERUBAHAN'!D374</f>
        <v>0</v>
      </c>
      <c r="E454" s="355">
        <f>[38]Januari!$D$35</f>
        <v>42688010</v>
      </c>
      <c r="F454" s="355">
        <f>[38]Februari!$D$35</f>
        <v>47377418</v>
      </c>
      <c r="G454" s="355">
        <f>[38]Maret!$D$35</f>
        <v>45492263</v>
      </c>
      <c r="H454" s="355">
        <f>[38]April!$D$35</f>
        <v>39225732</v>
      </c>
      <c r="I454" s="355">
        <f>[38]Mei!$D$35</f>
        <v>45142700</v>
      </c>
      <c r="J454" s="355">
        <f>[38]Juni!$D$35</f>
        <v>49164400</v>
      </c>
      <c r="K454" s="355">
        <f>[38]Juli!$D$35</f>
        <v>49156400</v>
      </c>
      <c r="L454" s="355">
        <f>[38]Agustus!$D$35</f>
        <v>71969700</v>
      </c>
      <c r="M454" s="355">
        <f>[38]September!$D$35</f>
        <v>64055900</v>
      </c>
      <c r="N454" s="355">
        <f>[38]Oktober!$D$35</f>
        <v>67214000</v>
      </c>
      <c r="O454" s="355">
        <f>[38]Nopember!$D$35</f>
        <v>70849100</v>
      </c>
      <c r="P454" s="355">
        <f>[38]Desember!$D$35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'[4]TARGET MURNI DAN PERUBAHAN'!D376</f>
        <v>100000000</v>
      </c>
      <c r="E456" s="355">
        <f>[30]Januari!$E$35</f>
        <v>16581156</v>
      </c>
      <c r="F456" s="355">
        <f>[30]Februari!$E$35</f>
        <v>15108687</v>
      </c>
      <c r="G456" s="355">
        <f>[30]Maret!$E$35</f>
        <v>6045974</v>
      </c>
      <c r="H456" s="355">
        <f>[30]April!$E$35</f>
        <v>4623354</v>
      </c>
      <c r="I456" s="355">
        <f>[30]Mei!$E$35</f>
        <v>1846000</v>
      </c>
      <c r="J456" s="355">
        <f>[30]Juni!$E$35</f>
        <v>2474975</v>
      </c>
      <c r="K456" s="355">
        <f>[30]Juli!$E$35</f>
        <v>24032637</v>
      </c>
      <c r="L456" s="355">
        <f>[30]Agustus!$E$35</f>
        <v>3860787</v>
      </c>
      <c r="M456" s="355">
        <f>[30]September!$E$35</f>
        <v>8406200</v>
      </c>
      <c r="N456" s="355">
        <f>[30]Oktober!$E$35</f>
        <v>13358917</v>
      </c>
      <c r="O456" s="355">
        <f>[30]Nopember!$E$35</f>
        <v>21584032</v>
      </c>
      <c r="P456" s="355">
        <f>[30]Desember!$E$35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'[4]TARGET MURNI DAN PERUBAHAN'!D377</f>
        <v>0</v>
      </c>
      <c r="E457" s="355">
        <f>[31]Januari!$E$35</f>
        <v>11698118</v>
      </c>
      <c r="F457" s="355">
        <f>[31]Februari!$E$35</f>
        <v>5248412</v>
      </c>
      <c r="G457" s="355">
        <f>[31]Maret!$E$35</f>
        <v>2463125</v>
      </c>
      <c r="H457" s="355">
        <f>[31]April!$E$35</f>
        <v>6512072</v>
      </c>
      <c r="I457" s="355">
        <f>[31]Mei!$E$35</f>
        <v>178500</v>
      </c>
      <c r="J457" s="355">
        <f>[31]Juni!$E$35</f>
        <v>1085350</v>
      </c>
      <c r="K457" s="355">
        <f>[31]Juli!$E$35</f>
        <v>7638000</v>
      </c>
      <c r="L457" s="355">
        <f>[31]Agustus!$E$35</f>
        <v>1015425</v>
      </c>
      <c r="M457" s="355">
        <f>[31]September!$E$35</f>
        <v>731900</v>
      </c>
      <c r="N457" s="355">
        <f>[31]Oktober!$E$35</f>
        <v>921800</v>
      </c>
      <c r="O457" s="355">
        <f>[31]Nopember!$E$35</f>
        <v>9262425</v>
      </c>
      <c r="P457" s="355">
        <f>[31]Desember!$E$35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'[4]TARGET MURNI DAN PERUBAHAN'!D378</f>
        <v>0</v>
      </c>
      <c r="E458" s="355">
        <f>[32]Januari!$E$35</f>
        <v>6323755</v>
      </c>
      <c r="F458" s="355">
        <f>[32]Februari!$E$35</f>
        <v>9400526</v>
      </c>
      <c r="G458" s="355">
        <f>[32]Maret!$E$35</f>
        <v>7001403</v>
      </c>
      <c r="H458" s="355">
        <f>[32]April!$E$35</f>
        <v>3624251</v>
      </c>
      <c r="I458" s="355">
        <f>[32]Mei!$E$35</f>
        <v>1899248</v>
      </c>
      <c r="J458" s="355">
        <f>[32]Juni!$E$35</f>
        <v>696923</v>
      </c>
      <c r="K458" s="355">
        <f>[32]Juli!$E$35</f>
        <v>852850</v>
      </c>
      <c r="L458" s="355">
        <f>[32]Agustus!$E$35</f>
        <v>866825</v>
      </c>
      <c r="M458" s="355">
        <f>[32]September!$E$35</f>
        <v>1389300</v>
      </c>
      <c r="N458" s="355">
        <f>[32]Oktober!$E$35</f>
        <v>1722250</v>
      </c>
      <c r="O458" s="355">
        <f>[32]Nopember!$E$35</f>
        <v>3018407</v>
      </c>
      <c r="P458" s="355">
        <f>[32]Desember!$E$35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'[4]TARGET MURNI DAN PERUBAHAN'!D379</f>
        <v>0</v>
      </c>
      <c r="E459" s="355">
        <f>[33]Januari!$E$35</f>
        <v>3810125</v>
      </c>
      <c r="F459" s="355">
        <f>[33]Februari!$E$35</f>
        <v>2110525</v>
      </c>
      <c r="G459" s="355">
        <f>[33]Maret!$E$35</f>
        <v>3610375</v>
      </c>
      <c r="H459" s="355">
        <f>[33]April!$E$35</f>
        <v>1772715</v>
      </c>
      <c r="I459" s="355">
        <f>[33]Mei!$E$35</f>
        <v>833400</v>
      </c>
      <c r="J459" s="355">
        <f>[33]Juni!$E$35</f>
        <v>700750</v>
      </c>
      <c r="K459" s="355">
        <f>[33]Juli!$E$35</f>
        <v>447250</v>
      </c>
      <c r="L459" s="355">
        <f>[33]Agustus!$E$35</f>
        <v>2246700</v>
      </c>
      <c r="M459" s="355">
        <f>[33]September!$E$35</f>
        <v>230450</v>
      </c>
      <c r="N459" s="355">
        <f>[33]Oktober!$E$35</f>
        <v>666950</v>
      </c>
      <c r="O459" s="355">
        <f>[33]Nopember!$E$35</f>
        <v>1589775</v>
      </c>
      <c r="P459" s="355">
        <f>[33]Desember!$E$35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'[4]TARGET MURNI DAN PERUBAHAN'!D380</f>
        <v>0</v>
      </c>
      <c r="E460" s="355">
        <f>[34]Januari!$E$35</f>
        <v>6694750</v>
      </c>
      <c r="F460" s="355">
        <f>[34]Februari!$E$35</f>
        <v>4251015</v>
      </c>
      <c r="G460" s="355">
        <f>[34]Maret!$E$35</f>
        <v>4532717</v>
      </c>
      <c r="H460" s="355">
        <f>[34]April!$E$35</f>
        <v>1587925</v>
      </c>
      <c r="I460" s="355">
        <f>[34]Mei!$E$35</f>
        <v>140000</v>
      </c>
      <c r="J460" s="355">
        <f>[34]Juni!$E$35</f>
        <v>2308662</v>
      </c>
      <c r="K460" s="355">
        <f>[34]Juli!$E$35</f>
        <v>12307050</v>
      </c>
      <c r="L460" s="355">
        <f>[34]Agustus!$E$35</f>
        <v>1654400</v>
      </c>
      <c r="M460" s="355">
        <f>[34]September!$E$35</f>
        <v>2092150</v>
      </c>
      <c r="N460" s="355">
        <f>[34]Oktober!$E$35</f>
        <v>1446000</v>
      </c>
      <c r="O460" s="355">
        <f>[34]Nopember!$E$35</f>
        <v>4453600</v>
      </c>
      <c r="P460" s="355">
        <f>[34]Desember!$E$35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'[4]TARGET MURNI DAN PERUBAHAN'!D381</f>
        <v>0</v>
      </c>
      <c r="E461" s="355">
        <f>[35]Januari!$E$35</f>
        <v>660000</v>
      </c>
      <c r="F461" s="355">
        <f>[35]Februari!$E$35</f>
        <v>528250</v>
      </c>
      <c r="G461" s="355">
        <f>[35]Maret!$E$35</f>
        <v>656250</v>
      </c>
      <c r="H461" s="355">
        <f>[35]April!$E$35</f>
        <v>122586</v>
      </c>
      <c r="I461" s="355">
        <f>[35]Mei!$E$35</f>
        <v>145000</v>
      </c>
      <c r="J461" s="355">
        <f>[35]Juni!$E$35</f>
        <v>181750</v>
      </c>
      <c r="K461" s="355">
        <f>[35]Juli!$E$35</f>
        <v>0</v>
      </c>
      <c r="L461" s="355">
        <f>[35]Agustus!$E$35</f>
        <v>0</v>
      </c>
      <c r="M461" s="355">
        <f>[35]September!$E$35</f>
        <v>943200</v>
      </c>
      <c r="N461" s="355">
        <f>[35]Oktober!$E$35</f>
        <v>426300</v>
      </c>
      <c r="O461" s="355">
        <f>[35]Nopember!$E$35</f>
        <v>439000</v>
      </c>
      <c r="P461" s="355">
        <f>[35]Desember!$E$35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'[4]TARGET MURNI DAN PERUBAHAN'!D382</f>
        <v>0</v>
      </c>
      <c r="E462" s="355">
        <f>[36]Januari!$E$35</f>
        <v>7013500</v>
      </c>
      <c r="F462" s="355">
        <f>[36]Februari!$E$35</f>
        <v>14076300</v>
      </c>
      <c r="G462" s="355">
        <f>[36]Maret!$E$35</f>
        <v>3255202</v>
      </c>
      <c r="H462" s="355">
        <f>[36]April!$E$35</f>
        <v>1238325</v>
      </c>
      <c r="I462" s="355">
        <f>[36]Mei!$E$35</f>
        <v>0</v>
      </c>
      <c r="J462" s="355">
        <f>[36]Juni!$E$35</f>
        <v>1959495</v>
      </c>
      <c r="K462" s="355">
        <f>[36]Juli!$E$35</f>
        <v>0</v>
      </c>
      <c r="L462" s="355">
        <f>[36]Agustus!$E$35</f>
        <v>1039400</v>
      </c>
      <c r="M462" s="355">
        <f>[36]September!$E$35</f>
        <v>474491</v>
      </c>
      <c r="N462" s="355">
        <f>[36]Oktober!$E$35</f>
        <v>1100100</v>
      </c>
      <c r="O462" s="355">
        <f>[36]Nopember!$E$35</f>
        <v>1973486</v>
      </c>
      <c r="P462" s="355">
        <f>[36]Desember!$E$35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'[4]TARGET MURNI DAN PERUBAHAN'!D383</f>
        <v>0</v>
      </c>
      <c r="E463" s="355">
        <f>[37]Januari!$E$35</f>
        <v>1861873</v>
      </c>
      <c r="F463" s="355">
        <f>[37]Februari!$E$35</f>
        <v>882500</v>
      </c>
      <c r="G463" s="355">
        <f>[37]Maret!$E$35</f>
        <v>1479750</v>
      </c>
      <c r="H463" s="355">
        <f>[37]April!$E$35</f>
        <v>9448</v>
      </c>
      <c r="I463" s="355">
        <f>[37]Mei!$E$35</f>
        <v>667500</v>
      </c>
      <c r="J463" s="355">
        <f>[37]Juni!$E$35</f>
        <v>33007500</v>
      </c>
      <c r="K463" s="355">
        <f>[37]Juli!$E$35</f>
        <v>667500</v>
      </c>
      <c r="L463" s="355">
        <f>[37]Agustus!$E$35</f>
        <v>693800</v>
      </c>
      <c r="M463" s="355">
        <f>[37]September!$E$35</f>
        <v>0</v>
      </c>
      <c r="N463" s="355">
        <f>[37]Oktober!$E$35</f>
        <v>772500</v>
      </c>
      <c r="O463" s="355">
        <f>[37]Nopember!$E$35</f>
        <v>729000</v>
      </c>
      <c r="P463" s="355">
        <f>[37]Desember!$E$35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'[4]TARGET MURNI DAN PERUBAHAN'!D384</f>
        <v>0</v>
      </c>
      <c r="E464" s="355">
        <f>[38]Januari!$E$35</f>
        <v>0</v>
      </c>
      <c r="F464" s="355">
        <f>[38]Februari!$E$35</f>
        <v>0</v>
      </c>
      <c r="G464" s="355">
        <f>[38]Maret!$E$35</f>
        <v>0</v>
      </c>
      <c r="H464" s="355">
        <f>[38]April!$E$35</f>
        <v>0</v>
      </c>
      <c r="I464" s="355">
        <f>[38]Mei!$E$35</f>
        <v>0</v>
      </c>
      <c r="J464" s="355">
        <f>[38]Juni!$E$35</f>
        <v>0</v>
      </c>
      <c r="K464" s="355">
        <f>[38]Juli!$E$35</f>
        <v>0</v>
      </c>
      <c r="L464" s="355">
        <f>[38]Agustus!$E$35</f>
        <v>0</v>
      </c>
      <c r="M464" s="355">
        <f>[38]September!$E$35</f>
        <v>0</v>
      </c>
      <c r="N464" s="355">
        <f>[38]Oktober!$E$35</f>
        <v>0</v>
      </c>
      <c r="O464" s="355">
        <f>[38]Nopember!$E$35</f>
        <v>0</v>
      </c>
      <c r="P464" s="355">
        <f>[38]Desember!$E$35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'[4]TARGET MURNI DAN PERUBAHAN'!D415</f>
        <v>0</v>
      </c>
      <c r="E466" s="355">
        <f>[29]Januari!$D$35</f>
        <v>0</v>
      </c>
      <c r="F466" s="355">
        <f>[29]Februari!$D$35</f>
        <v>0</v>
      </c>
      <c r="G466" s="355">
        <f>[29]Maret!$D$35</f>
        <v>0</v>
      </c>
      <c r="H466" s="355">
        <f>[29]April!$D$35</f>
        <v>0</v>
      </c>
      <c r="I466" s="355">
        <f>[29]Mei!$D$35</f>
        <v>0</v>
      </c>
      <c r="J466" s="355">
        <f>[29]Juni!$D$35</f>
        <v>0</v>
      </c>
      <c r="K466" s="355">
        <f>[29]Juli!$D$35</f>
        <v>127500</v>
      </c>
      <c r="L466" s="355">
        <f>[29]Agustus!$D$35</f>
        <v>0</v>
      </c>
      <c r="M466" s="355">
        <f>[29]September!$D$35</f>
        <v>0</v>
      </c>
      <c r="N466" s="355">
        <f>[29]Oktober!$D$35</f>
        <v>0</v>
      </c>
      <c r="O466" s="355">
        <f>[29]Nopember!$D$35</f>
        <v>0</v>
      </c>
      <c r="P466" s="355">
        <f>[29]Desember!$D$35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'[4]TARGET MURNI DAN PERUBAHAN'!D386</f>
        <v>0</v>
      </c>
      <c r="E467" s="355">
        <f>[29]Januari!$E$35</f>
        <v>0</v>
      </c>
      <c r="F467" s="355">
        <f>[29]Februari!$E$35</f>
        <v>0</v>
      </c>
      <c r="G467" s="355">
        <f>[29]Maret!$E$35</f>
        <v>0</v>
      </c>
      <c r="H467" s="355">
        <f>[29]April!$E$35</f>
        <v>0</v>
      </c>
      <c r="I467" s="355">
        <f>[29]Mei!$E$35</f>
        <v>0</v>
      </c>
      <c r="J467" s="355">
        <f>[29]Juni!$E$35</f>
        <v>0</v>
      </c>
      <c r="K467" s="355">
        <f>[29]Juli!$E$35</f>
        <v>0</v>
      </c>
      <c r="L467" s="355">
        <f>[29]Agustus!$E$35</f>
        <v>0</v>
      </c>
      <c r="M467" s="355">
        <f>[29]September!$E$35</f>
        <v>0</v>
      </c>
      <c r="N467" s="355">
        <f>[29]Oktober!$E$35</f>
        <v>0</v>
      </c>
      <c r="O467" s="355">
        <f>[29]Nopember!$E$35</f>
        <v>0</v>
      </c>
      <c r="P467" s="355">
        <f>[29]Desember!$E$35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'[4]TARGET MURNI DAN PERUBAHAN'!D387</f>
        <v>0</v>
      </c>
      <c r="E468" s="355">
        <f>[29]Januari!$F$35</f>
        <v>0</v>
      </c>
      <c r="F468" s="355">
        <f>[29]Februari!$F$35</f>
        <v>0</v>
      </c>
      <c r="G468" s="355">
        <f>[29]Maret!$F$35</f>
        <v>0</v>
      </c>
      <c r="H468" s="355">
        <f>[29]April!$F$35</f>
        <v>0</v>
      </c>
      <c r="I468" s="355">
        <f>[29]Mei!$F$35</f>
        <v>0</v>
      </c>
      <c r="J468" s="355">
        <f>[29]Juni!$F$35</f>
        <v>0</v>
      </c>
      <c r="K468" s="355">
        <f>[29]Juli!$F$35</f>
        <v>0</v>
      </c>
      <c r="L468" s="355">
        <f>[29]Agustus!$F$35</f>
        <v>0</v>
      </c>
      <c r="M468" s="355">
        <f>[29]September!$F$35</f>
        <v>0</v>
      </c>
      <c r="N468" s="355">
        <f>[29]Oktober!$F$35</f>
        <v>0</v>
      </c>
      <c r="O468" s="355">
        <f>[29]Nopember!$F$35</f>
        <v>0</v>
      </c>
      <c r="P468" s="355">
        <f>[29]Desember!$F$35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'[4]TARGET MURNI DAN PERUBAHAN'!D389</f>
        <v>0</v>
      </c>
      <c r="E470" s="355">
        <f>[29]Januari!$G$35</f>
        <v>6300000</v>
      </c>
      <c r="F470" s="355">
        <f>[29]Februari!$G$35</f>
        <v>3988000</v>
      </c>
      <c r="G470" s="355">
        <f>[29]Maret!$G$35</f>
        <v>708000</v>
      </c>
      <c r="H470" s="355">
        <f>[29]April!$G$35</f>
        <v>1006523</v>
      </c>
      <c r="I470" s="355">
        <f>[29]Mei!$G$35</f>
        <v>64148507.340000004</v>
      </c>
      <c r="J470" s="355">
        <f>[29]Juni!$G$35</f>
        <v>708000</v>
      </c>
      <c r="K470" s="355">
        <f>[29]Juli!$G$35</f>
        <v>708000</v>
      </c>
      <c r="L470" s="355">
        <f>[29]Agustus!$G$35</f>
        <v>0</v>
      </c>
      <c r="M470" s="355">
        <f>[29]September!$G$35</f>
        <v>1416000</v>
      </c>
      <c r="N470" s="355">
        <f>[29]Oktober!$G$35</f>
        <v>708000</v>
      </c>
      <c r="O470" s="355">
        <f>[29]Nopember!$G$35</f>
        <v>5725710</v>
      </c>
      <c r="P470" s="355">
        <f>[29]Desember!$G$35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'[4]TARGET MURNI DAN PERUBAHAN'!D390</f>
        <v>0</v>
      </c>
      <c r="E471" s="355">
        <f>[30]Januari!$F$35</f>
        <v>0</v>
      </c>
      <c r="F471" s="355">
        <f>[30]Februari!$F$35</f>
        <v>0</v>
      </c>
      <c r="G471" s="355">
        <f>[30]Maret!$F$35</f>
        <v>0</v>
      </c>
      <c r="H471" s="355">
        <f>[30]April!$F$35</f>
        <v>0</v>
      </c>
      <c r="I471" s="355">
        <f>[30]Mei!$F$35</f>
        <v>0</v>
      </c>
      <c r="J471" s="355">
        <f>[30]Juni!$F$35</f>
        <v>0</v>
      </c>
      <c r="K471" s="355">
        <f>[30]Juli!$F$35</f>
        <v>0</v>
      </c>
      <c r="L471" s="355">
        <f>[30]Agustus!$F$35</f>
        <v>0</v>
      </c>
      <c r="M471" s="355">
        <f>[30]September!$F$35</f>
        <v>0</v>
      </c>
      <c r="N471" s="355">
        <f>[30]Oktober!$F$35</f>
        <v>0</v>
      </c>
      <c r="O471" s="355">
        <f>[30]Nopember!$F$35</f>
        <v>0</v>
      </c>
      <c r="P471" s="355">
        <f>[30]Desember!$F$35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'[4]TARGET MURNI DAN PERUBAHAN'!D391</f>
        <v>0</v>
      </c>
      <c r="E472" s="355">
        <f>[31]Januari!$F$35</f>
        <v>0</v>
      </c>
      <c r="F472" s="355">
        <f>[31]Februari!$F$35</f>
        <v>0</v>
      </c>
      <c r="G472" s="355">
        <f>[31]Maret!$F$35</f>
        <v>0</v>
      </c>
      <c r="H472" s="355">
        <f>[31]April!$F$35</f>
        <v>0</v>
      </c>
      <c r="I472" s="355">
        <f>[31]Mei!$F$35</f>
        <v>0</v>
      </c>
      <c r="J472" s="355">
        <f>[31]Juni!$F$35</f>
        <v>0</v>
      </c>
      <c r="K472" s="355">
        <f>[31]Juli!$F$35</f>
        <v>0</v>
      </c>
      <c r="L472" s="355">
        <f>[31]Agustus!$F$35</f>
        <v>0</v>
      </c>
      <c r="M472" s="355">
        <f>[31]September!$F$35</f>
        <v>0</v>
      </c>
      <c r="N472" s="355">
        <f>[31]Oktober!$F$35</f>
        <v>0</v>
      </c>
      <c r="O472" s="355">
        <f>[31]Nopember!$F$35</f>
        <v>0</v>
      </c>
      <c r="P472" s="355">
        <f>[31]Desember!$F$35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'[4]TARGET MURNI DAN PERUBAHAN'!D392</f>
        <v>0</v>
      </c>
      <c r="E473" s="355">
        <f>[32]Januari!$F$35</f>
        <v>0</v>
      </c>
      <c r="F473" s="355">
        <f>[32]Februari!$F$35</f>
        <v>0</v>
      </c>
      <c r="G473" s="355">
        <f>[32]Maret!$F$35</f>
        <v>0</v>
      </c>
      <c r="H473" s="355">
        <f>[32]April!$F$35</f>
        <v>0</v>
      </c>
      <c r="I473" s="355">
        <f>[32]Mei!$F$35</f>
        <v>0</v>
      </c>
      <c r="J473" s="355">
        <f>[32]Juni!$F$35</f>
        <v>0</v>
      </c>
      <c r="K473" s="355">
        <f>[32]Juli!$F$35</f>
        <v>0</v>
      </c>
      <c r="L473" s="355">
        <f>[32]Agustus!$F$35</f>
        <v>0</v>
      </c>
      <c r="M473" s="355">
        <f>[32]September!$F$35</f>
        <v>0</v>
      </c>
      <c r="N473" s="355">
        <f>[32]Oktober!$F$35</f>
        <v>0</v>
      </c>
      <c r="O473" s="355">
        <f>[32]Nopember!$F$35</f>
        <v>0</v>
      </c>
      <c r="P473" s="355">
        <f>[32]Desember!$F$35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'[4]TARGET MURNI DAN PERUBAHAN'!D393</f>
        <v>0</v>
      </c>
      <c r="E474" s="355">
        <f>[33]Januari!$F$35</f>
        <v>0</v>
      </c>
      <c r="F474" s="355">
        <f>[33]Februari!$F$35</f>
        <v>0</v>
      </c>
      <c r="G474" s="355">
        <f>[33]Maret!$F$35</f>
        <v>0</v>
      </c>
      <c r="H474" s="355">
        <f>[33]April!$F$35</f>
        <v>0</v>
      </c>
      <c r="I474" s="355">
        <f>[33]Mei!$F$35</f>
        <v>0</v>
      </c>
      <c r="J474" s="355">
        <f>[33]Juni!$F$35</f>
        <v>0</v>
      </c>
      <c r="K474" s="355">
        <f>[33]Juli!$F$35</f>
        <v>0</v>
      </c>
      <c r="L474" s="355">
        <f>[33]Agustus!$F$35</f>
        <v>0</v>
      </c>
      <c r="M474" s="355">
        <f>[33]September!$F$35</f>
        <v>0</v>
      </c>
      <c r="N474" s="355">
        <f>[33]Oktober!$F$35</f>
        <v>0</v>
      </c>
      <c r="O474" s="355">
        <f>[33]Nopember!$F$35</f>
        <v>0</v>
      </c>
      <c r="P474" s="355">
        <f>[33]Desember!$F$35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'[4]TARGET MURNI DAN PERUBAHAN'!D394</f>
        <v>0</v>
      </c>
      <c r="E475" s="355">
        <f>[34]Januari!$F$35</f>
        <v>0</v>
      </c>
      <c r="F475" s="355">
        <f>[34]Februari!$F$35</f>
        <v>0</v>
      </c>
      <c r="G475" s="355">
        <f>[34]Maret!$F$35</f>
        <v>0</v>
      </c>
      <c r="H475" s="355">
        <f>[34]April!$F$35</f>
        <v>0</v>
      </c>
      <c r="I475" s="355">
        <f>[34]Mei!$F$35</f>
        <v>0</v>
      </c>
      <c r="J475" s="355">
        <f>[34]Juni!$F$35</f>
        <v>2000000</v>
      </c>
      <c r="K475" s="355">
        <f>[34]Juli!$F$35</f>
        <v>0</v>
      </c>
      <c r="L475" s="355">
        <f>[34]Agustus!$F$35</f>
        <v>0</v>
      </c>
      <c r="M475" s="355">
        <f>[34]September!$F$35</f>
        <v>0</v>
      </c>
      <c r="N475" s="355">
        <f>[34]Oktober!$F$35</f>
        <v>0</v>
      </c>
      <c r="O475" s="355">
        <f>[34]Nopember!$F$35</f>
        <v>8972500</v>
      </c>
      <c r="P475" s="355">
        <f>[34]Desember!$F$35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'[4]TARGET MURNI DAN PERUBAHAN'!D395</f>
        <v>0</v>
      </c>
      <c r="E476" s="375">
        <f>[35]Januari!$F$35</f>
        <v>0</v>
      </c>
      <c r="F476" s="375">
        <f>[35]Februari!$F$35</f>
        <v>0</v>
      </c>
      <c r="G476" s="375">
        <f>[35]Maret!$F$35</f>
        <v>0</v>
      </c>
      <c r="H476" s="375">
        <f>[35]April!$F$35</f>
        <v>0</v>
      </c>
      <c r="I476" s="375">
        <f>[35]Mei!$F$35</f>
        <v>0</v>
      </c>
      <c r="J476" s="375">
        <f>[35]Juni!$F$35</f>
        <v>0</v>
      </c>
      <c r="K476" s="375">
        <f>[35]Juli!$F$35</f>
        <v>0</v>
      </c>
      <c r="L476" s="375">
        <f>[35]Agustus!$F$35</f>
        <v>0</v>
      </c>
      <c r="M476" s="375">
        <f>[35]September!$F$35</f>
        <v>2664500</v>
      </c>
      <c r="N476" s="375">
        <f>[35]Oktober!$F$35</f>
        <v>0</v>
      </c>
      <c r="O476" s="375">
        <f>[35]Nopember!$F$35</f>
        <v>0</v>
      </c>
      <c r="P476" s="375">
        <f>[35]Desember!$F$35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'[4]TARGET MURNI DAN PERUBAHAN'!D396</f>
        <v>0</v>
      </c>
      <c r="E477" s="375">
        <f>[36]Januari!$F$35</f>
        <v>0</v>
      </c>
      <c r="F477" s="375">
        <f>[36]Februari!$F$35</f>
        <v>0</v>
      </c>
      <c r="G477" s="375">
        <f>[36]Maret!$F$35</f>
        <v>0</v>
      </c>
      <c r="H477" s="375">
        <f>[36]April!$F$35</f>
        <v>0</v>
      </c>
      <c r="I477" s="375">
        <f>[36]Mei!$F$35</f>
        <v>0</v>
      </c>
      <c r="J477" s="375">
        <f>[36]Juni!$F$35</f>
        <v>0</v>
      </c>
      <c r="K477" s="375">
        <f>[36]Juli!$F$35</f>
        <v>0</v>
      </c>
      <c r="L477" s="375">
        <f>[36]Agustus!$F$35</f>
        <v>0</v>
      </c>
      <c r="M477" s="375">
        <f>[36]September!$F$35</f>
        <v>0</v>
      </c>
      <c r="N477" s="375">
        <f>[36]Oktober!$F$35</f>
        <v>0</v>
      </c>
      <c r="O477" s="375">
        <f>[36]Nopember!$F$35</f>
        <v>2605000</v>
      </c>
      <c r="P477" s="375">
        <f>[36]Desember!$F$35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'[4]TARGET MURNI DAN PERUBAHAN'!D397</f>
        <v>0</v>
      </c>
      <c r="E478" s="375">
        <f>[37]Januari!$F$35</f>
        <v>0</v>
      </c>
      <c r="F478" s="375">
        <f>[37]Februari!$F$35</f>
        <v>0</v>
      </c>
      <c r="G478" s="375">
        <f>[37]Maret!$F$35</f>
        <v>0</v>
      </c>
      <c r="H478" s="375">
        <f>[37]April!$F$35</f>
        <v>0</v>
      </c>
      <c r="I478" s="375">
        <f>[37]Mei!$F$35</f>
        <v>0</v>
      </c>
      <c r="J478" s="375">
        <f>[37]Juni!$F$35</f>
        <v>0</v>
      </c>
      <c r="K478" s="375">
        <f>[37]Juli!$F$35</f>
        <v>0</v>
      </c>
      <c r="L478" s="375">
        <f>[37]Agustus!$F$35</f>
        <v>0</v>
      </c>
      <c r="M478" s="375">
        <f>[37]September!$F$35</f>
        <v>0</v>
      </c>
      <c r="N478" s="375">
        <f>[37]Oktober!$F$35</f>
        <v>0</v>
      </c>
      <c r="O478" s="375">
        <f>[37]Nopember!$F$35</f>
        <v>3670000</v>
      </c>
      <c r="P478" s="375">
        <f>[37]Desember!$F$35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'[4]TARGET MURNI DAN PERUBAHAN'!D398</f>
        <v>0</v>
      </c>
      <c r="E479" s="375">
        <f>[38]Januari!$F$35</f>
        <v>0</v>
      </c>
      <c r="F479" s="375">
        <f>[38]Februari!$F$35</f>
        <v>0</v>
      </c>
      <c r="G479" s="375">
        <f>[38]Maret!$F$35</f>
        <v>0</v>
      </c>
      <c r="H479" s="375">
        <f>[38]April!$F$35</f>
        <v>0</v>
      </c>
      <c r="I479" s="375">
        <f>[38]Mei!$F$35</f>
        <v>0</v>
      </c>
      <c r="J479" s="375">
        <f>[38]Juni!$F$35</f>
        <v>0</v>
      </c>
      <c r="K479" s="375">
        <f>[38]Juli!$F$35</f>
        <v>0</v>
      </c>
      <c r="L479" s="375">
        <f>[38]Agustus!$F$35</f>
        <v>8957000</v>
      </c>
      <c r="M479" s="375">
        <f>[38]September!$F$35</f>
        <v>0</v>
      </c>
      <c r="N479" s="375">
        <f>[38]Oktober!$F$35</f>
        <v>0</v>
      </c>
      <c r="O479" s="375">
        <f>[38]Nopember!$F$35</f>
        <v>4606430</v>
      </c>
      <c r="P479" s="375">
        <f>[38]Desember!$F$35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'[4]TARGET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33" t="s">
        <v>323</v>
      </c>
      <c r="C485" s="5833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'[4]TARGET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'[4]TARGET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'[4]TARGET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'[4]TARGET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'[4]TARGET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'[4]TARGET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'[4]TARGET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'[4]TARGET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'[4]TARGET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34" t="s">
        <v>744</v>
      </c>
      <c r="C495" s="5835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'[4]TARGET MURNI DAN PERUBAHAN'!D419</f>
        <v>80000000</v>
      </c>
      <c r="E500" s="355">
        <f>[48]Januari!$D$35</f>
        <v>0</v>
      </c>
      <c r="F500" s="355">
        <f>[48]Februari!$D$35</f>
        <v>11250000</v>
      </c>
      <c r="G500" s="355">
        <f>[48]Maret!$D$35</f>
        <v>34350000</v>
      </c>
      <c r="H500" s="355">
        <f>[48]April!$D$35</f>
        <v>0</v>
      </c>
      <c r="I500" s="355">
        <f>[48]Mei!$D$35</f>
        <v>102600000</v>
      </c>
      <c r="J500" s="355">
        <f>[48]Juni!$D$35</f>
        <v>15300000</v>
      </c>
      <c r="K500" s="355">
        <f>[48]Juli!$D$35</f>
        <v>0</v>
      </c>
      <c r="L500" s="355">
        <f>[48]Agustus!$D$35</f>
        <v>16900000</v>
      </c>
      <c r="M500" s="355">
        <f>[48]September!$D$35</f>
        <v>44325000</v>
      </c>
      <c r="N500" s="355">
        <f>[48]Oktober!$D$35</f>
        <v>50250000</v>
      </c>
      <c r="O500" s="355">
        <f>[48]Nopember!$D$35</f>
        <v>0</v>
      </c>
      <c r="P500" s="355">
        <f>[48]Desember!$D$35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'[4]TARGET MURNI DAN PERUBAHAN'!D420</f>
        <v>85000000</v>
      </c>
      <c r="E501" s="355">
        <f>[48]Januari!$E$35</f>
        <v>7000000</v>
      </c>
      <c r="F501" s="355">
        <f>[48]Februari!$E$35</f>
        <v>12880000</v>
      </c>
      <c r="G501" s="355">
        <f>[48]Maret!$E$35</f>
        <v>25100000</v>
      </c>
      <c r="H501" s="355">
        <f>[48]April!$E$35</f>
        <v>8350000</v>
      </c>
      <c r="I501" s="355">
        <f>[48]Mei!$E$35</f>
        <v>45445000</v>
      </c>
      <c r="J501" s="355">
        <f>[48]Juni!$E$35</f>
        <v>5050000</v>
      </c>
      <c r="K501" s="355">
        <f>[48]Juli!$E$35</f>
        <v>3000000</v>
      </c>
      <c r="L501" s="355">
        <f>[48]Agustus!$E$35</f>
        <v>17850000</v>
      </c>
      <c r="M501" s="355">
        <f>[48]September!$E$35</f>
        <v>22800000</v>
      </c>
      <c r="N501" s="355">
        <f>[48]Oktober!$E$35</f>
        <v>18830000</v>
      </c>
      <c r="O501" s="355">
        <f>[48]Nopember!$E$35</f>
        <v>17125000</v>
      </c>
      <c r="P501" s="355">
        <f>[48]Desember!$E$35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[48]Januari!$F$35</f>
        <v>0</v>
      </c>
      <c r="F504" s="355">
        <f>[48]Februari!$F$35</f>
        <v>1835685</v>
      </c>
      <c r="G504" s="355">
        <f>[48]Maret!$F$35</f>
        <v>0</v>
      </c>
      <c r="H504" s="355">
        <f>[48]April!$F$35</f>
        <v>0</v>
      </c>
      <c r="I504" s="355">
        <f>[48]Mei!$F$35</f>
        <v>0</v>
      </c>
      <c r="J504" s="355">
        <f>[48]Juni!$F$35</f>
        <v>0</v>
      </c>
      <c r="K504" s="355">
        <f>[48]Juli!$F$35</f>
        <v>0</v>
      </c>
      <c r="L504" s="355">
        <f>[48]Agustus!$F$35</f>
        <v>0</v>
      </c>
      <c r="M504" s="355">
        <f>[48]September!$F$35</f>
        <v>0</v>
      </c>
      <c r="N504" s="355">
        <f>[48]Oktober!$F$35</f>
        <v>0</v>
      </c>
      <c r="O504" s="355">
        <f>[48]Nopember!$F$35</f>
        <v>0</v>
      </c>
      <c r="P504" s="355">
        <f>[48]Desember!$F$35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[48]Januari!$G$35</f>
        <v>0</v>
      </c>
      <c r="F505" s="355">
        <f>[48]Februari!$G$35</f>
        <v>0</v>
      </c>
      <c r="G505" s="355">
        <f>[48]Maret!$G$35</f>
        <v>0</v>
      </c>
      <c r="H505" s="355">
        <f>[48]April!$G$35</f>
        <v>0</v>
      </c>
      <c r="I505" s="355">
        <f>[48]Mei!$G$35</f>
        <v>0</v>
      </c>
      <c r="J505" s="355">
        <f>[48]Juni!$G$35</f>
        <v>0</v>
      </c>
      <c r="K505" s="355">
        <f>[48]Juli!$G$35</f>
        <v>0</v>
      </c>
      <c r="L505" s="355">
        <f>[48]Agustus!$G$35</f>
        <v>0</v>
      </c>
      <c r="M505" s="355">
        <f>[48]September!$G$35</f>
        <v>0</v>
      </c>
      <c r="N505" s="355">
        <f>[48]Oktober!$G$35</f>
        <v>0</v>
      </c>
      <c r="O505" s="355">
        <f>[48]Nopember!$G$35</f>
        <v>0</v>
      </c>
      <c r="P505" s="355">
        <f>[48]Desember!$G$35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[48]Januari!$H$35</f>
        <v>0</v>
      </c>
      <c r="F506" s="355">
        <f>[48]Februari!$H$35</f>
        <v>0</v>
      </c>
      <c r="G506" s="355">
        <f>[48]Maret!$H$35</f>
        <v>0</v>
      </c>
      <c r="H506" s="355">
        <f>[48]April!$H$35</f>
        <v>0</v>
      </c>
      <c r="I506" s="355">
        <f>[48]Mei!$H$35</f>
        <v>0</v>
      </c>
      <c r="J506" s="355">
        <f>[48]Juni!$H$35</f>
        <v>0</v>
      </c>
      <c r="K506" s="355">
        <f>[48]Juli!$H$35</f>
        <v>0</v>
      </c>
      <c r="L506" s="355">
        <f>[48]Agustus!$H$35</f>
        <v>0</v>
      </c>
      <c r="M506" s="355">
        <f>[48]September!$H$35</f>
        <v>0</v>
      </c>
      <c r="N506" s="355">
        <f>[48]Oktober!$H$35</f>
        <v>0</v>
      </c>
      <c r="O506" s="355">
        <f>[48]Nopember!$H$35</f>
        <v>0</v>
      </c>
      <c r="P506" s="355">
        <f>[48]Desember!$H$35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[48]Januari!$I$35</f>
        <v>6724929</v>
      </c>
      <c r="F507" s="355">
        <f>[48]Februari!$I$35</f>
        <v>0</v>
      </c>
      <c r="G507" s="355">
        <f>[48]Maret!$I$35</f>
        <v>0</v>
      </c>
      <c r="H507" s="355">
        <f>[48]April!$I$35</f>
        <v>0</v>
      </c>
      <c r="I507" s="355">
        <f>[48]Mei!$I$35</f>
        <v>0</v>
      </c>
      <c r="J507" s="355">
        <f>[48]Juni!$I$35</f>
        <v>0</v>
      </c>
      <c r="K507" s="355">
        <f>[48]Juli!$I$35</f>
        <v>0</v>
      </c>
      <c r="L507" s="355">
        <f>[48]Agustus!$I$35</f>
        <v>0</v>
      </c>
      <c r="M507" s="355">
        <f>[48]September!$I$35</f>
        <v>0</v>
      </c>
      <c r="N507" s="355">
        <f>[48]Oktober!$I$35</f>
        <v>0</v>
      </c>
      <c r="O507" s="355">
        <f>[48]Nopember!$I$35</f>
        <v>0</v>
      </c>
      <c r="P507" s="355">
        <f>[48]Desember!$I$35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[48]Januari!$J$35</f>
        <v>26080582.199999999</v>
      </c>
      <c r="F508" s="355">
        <f>[48]Februari!$J$35</f>
        <v>0</v>
      </c>
      <c r="G508" s="355">
        <f>[48]Maret!$J$35</f>
        <v>0</v>
      </c>
      <c r="H508" s="355">
        <f>[48]April!$J$35</f>
        <v>0</v>
      </c>
      <c r="I508" s="355">
        <f>[48]Mei!$J$35</f>
        <v>0</v>
      </c>
      <c r="J508" s="355">
        <f>[48]Juni!$J$35</f>
        <v>0</v>
      </c>
      <c r="K508" s="355">
        <f>[48]Juli!$J$35</f>
        <v>0</v>
      </c>
      <c r="L508" s="355">
        <f>[48]Agustus!$J$35</f>
        <v>0</v>
      </c>
      <c r="M508" s="355">
        <f>[48]September!$J$35</f>
        <v>0</v>
      </c>
      <c r="N508" s="355">
        <f>[48]Oktober!$J$35</f>
        <v>0</v>
      </c>
      <c r="O508" s="355">
        <f>[48]Nopember!$J$35</f>
        <v>0</v>
      </c>
      <c r="P508" s="355">
        <f>[48]Desember!$J$35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'[4]TARGET MURNI DAN PERUBAHAN'!D426</f>
        <v>6711738000</v>
      </c>
      <c r="E509" s="355">
        <f>[48]Januari!$K$35</f>
        <v>0</v>
      </c>
      <c r="F509" s="355">
        <f>[48]Februari!$K$35</f>
        <v>0</v>
      </c>
      <c r="G509" s="355">
        <f>[48]Maret!$K$35</f>
        <v>1202798000</v>
      </c>
      <c r="H509" s="355">
        <f>[48]April!$K$35</f>
        <v>210710000</v>
      </c>
      <c r="I509" s="355">
        <f>[48]Mei!$K$35</f>
        <v>741655000</v>
      </c>
      <c r="J509" s="355">
        <f>[48]Juni!$K$35</f>
        <v>458605000</v>
      </c>
      <c r="K509" s="355">
        <f>[48]Juli!$K$35</f>
        <v>26820000</v>
      </c>
      <c r="L509" s="355">
        <f>[48]Agustus!$K$35</f>
        <v>404600000</v>
      </c>
      <c r="M509" s="355">
        <f>[48]September!$K$35</f>
        <v>242760000</v>
      </c>
      <c r="N509" s="355">
        <f>[48]Oktober!$K$35</f>
        <v>1013475000</v>
      </c>
      <c r="O509" s="355">
        <f>[48]Nopember!$K$35</f>
        <v>2540966000</v>
      </c>
      <c r="P509" s="355">
        <f>[48]Desember!$K$35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[41]Januari!$D$35</f>
        <v>0</v>
      </c>
      <c r="F513" s="357">
        <f>[41]Februari!$D$35</f>
        <v>0</v>
      </c>
      <c r="G513" s="357">
        <f>[41]Maret!$D$35</f>
        <v>0</v>
      </c>
      <c r="H513" s="357">
        <f>[41]April!$D$35</f>
        <v>0</v>
      </c>
      <c r="I513" s="357">
        <f>[41]Mei!$D$35</f>
        <v>0</v>
      </c>
      <c r="J513" s="357">
        <f>[41]Juni!$D$35</f>
        <v>0</v>
      </c>
      <c r="K513" s="357">
        <f>[41]Juli!$D$35</f>
        <v>0</v>
      </c>
      <c r="L513" s="357">
        <f>[41]Agustus!$D$35</f>
        <v>0</v>
      </c>
      <c r="M513" s="357">
        <f>[41]September!$D$35</f>
        <v>0</v>
      </c>
      <c r="N513" s="357">
        <f>[41]Oktober!$D$35</f>
        <v>0</v>
      </c>
      <c r="O513" s="357">
        <f>[41]Nopember!$D$35</f>
        <v>0</v>
      </c>
      <c r="P513" s="357">
        <f>[41]Desember!$D$35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[41]Januari!$E$35</f>
        <v>0</v>
      </c>
      <c r="F514" s="355">
        <f>[41]Februari!$E$35</f>
        <v>0</v>
      </c>
      <c r="G514" s="355">
        <f>[41]Maret!$E$35</f>
        <v>0</v>
      </c>
      <c r="H514" s="355">
        <f>[41]April!$E$35</f>
        <v>0</v>
      </c>
      <c r="I514" s="355">
        <f>[41]Mei!$E$35</f>
        <v>0</v>
      </c>
      <c r="J514" s="355">
        <f>[41]Juni!$E$35</f>
        <v>0</v>
      </c>
      <c r="K514" s="355">
        <f>[41]Juli!$E$35</f>
        <v>0</v>
      </c>
      <c r="L514" s="355">
        <f>[41]Agustus!$E$35</f>
        <v>0</v>
      </c>
      <c r="M514" s="355">
        <f>[41]September!$E$35</f>
        <v>0</v>
      </c>
      <c r="N514" s="355">
        <f>[41]Oktober!$E$35</f>
        <v>0</v>
      </c>
      <c r="O514" s="355">
        <f>[41]Nopember!$E$35</f>
        <v>0</v>
      </c>
      <c r="P514" s="355">
        <f>[41]Desember!$E$35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[41]Januari!$F$35</f>
        <v>0</v>
      </c>
      <c r="F515" s="355">
        <f>[41]Februari!$F$35</f>
        <v>0</v>
      </c>
      <c r="G515" s="355">
        <f>[41]Maret!$F$35</f>
        <v>0</v>
      </c>
      <c r="H515" s="355">
        <f>[41]April!$F$35</f>
        <v>0</v>
      </c>
      <c r="I515" s="355">
        <f>[41]Mei!$F$35</f>
        <v>0</v>
      </c>
      <c r="J515" s="355">
        <f>[41]Juni!$F$35</f>
        <v>0</v>
      </c>
      <c r="K515" s="355">
        <f>[41]Juli!$F$35</f>
        <v>0</v>
      </c>
      <c r="L515" s="355">
        <f>[41]Agustus!$F$35</f>
        <v>0</v>
      </c>
      <c r="M515" s="355">
        <f>[41]September!$F$35</f>
        <v>0</v>
      </c>
      <c r="N515" s="355">
        <f>[41]Oktober!$F$35</f>
        <v>0</v>
      </c>
      <c r="O515" s="355">
        <f>[41]Nopember!$F$35</f>
        <v>0</v>
      </c>
      <c r="P515" s="355">
        <f>[41]Desember!$F$35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[41]Januari!$G$35</f>
        <v>0</v>
      </c>
      <c r="F516" s="355">
        <f>[41]Februari!$G$35</f>
        <v>0</v>
      </c>
      <c r="G516" s="355">
        <f>[41]Maret!$G$35</f>
        <v>0</v>
      </c>
      <c r="H516" s="355">
        <f>[41]April!$G$35</f>
        <v>13311200</v>
      </c>
      <c r="I516" s="355">
        <f>[41]Mei!$G$35</f>
        <v>10359650</v>
      </c>
      <c r="J516" s="355">
        <f>[41]Juni!$G$35</f>
        <v>0</v>
      </c>
      <c r="K516" s="355">
        <f>[41]Juli!$G$35</f>
        <v>0</v>
      </c>
      <c r="L516" s="355">
        <f>[41]Agustus!$G$35</f>
        <v>0</v>
      </c>
      <c r="M516" s="355">
        <f>[41]September!$G$35</f>
        <v>0</v>
      </c>
      <c r="N516" s="355">
        <f>[41]Oktober!$G$35</f>
        <v>0</v>
      </c>
      <c r="O516" s="355">
        <f>[41]Nopember!$G$35</f>
        <v>0</v>
      </c>
      <c r="P516" s="355">
        <f>[41]Desember!$G$35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'[4]TARGET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'[4]TARGET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[27]Januari!$D$35</f>
        <v>0</v>
      </c>
      <c r="F522" s="355">
        <f>[27]Februari!$D$35</f>
        <v>0</v>
      </c>
      <c r="G522" s="355">
        <f>[27]Maret!$D$35</f>
        <v>0</v>
      </c>
      <c r="H522" s="355">
        <f>[27]April!$D$35</f>
        <v>0</v>
      </c>
      <c r="I522" s="355">
        <f>[27]Mei!$D$35</f>
        <v>0</v>
      </c>
      <c r="J522" s="355">
        <f>[27]Juni!$D$35</f>
        <v>0</v>
      </c>
      <c r="K522" s="355">
        <f>[27]Juli!$D$35</f>
        <v>0</v>
      </c>
      <c r="L522" s="355">
        <f>[27]Agustus!$D$35</f>
        <v>0</v>
      </c>
      <c r="M522" s="355">
        <f>[27]September!$D$35</f>
        <v>0</v>
      </c>
      <c r="N522" s="355">
        <f>[27]Oktober!$D$35</f>
        <v>0</v>
      </c>
      <c r="O522" s="355">
        <f>[27]Nopember!$D$35</f>
        <v>0</v>
      </c>
      <c r="P522" s="355">
        <f>[27]Desember!$D$35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[27]Januari!$E$35</f>
        <v>0</v>
      </c>
      <c r="F523" s="355">
        <f>[27]Februari!$E$35</f>
        <v>0</v>
      </c>
      <c r="G523" s="355">
        <f>[27]Maret!$E$35</f>
        <v>0</v>
      </c>
      <c r="H523" s="355">
        <f>[27]April!$E$35</f>
        <v>0</v>
      </c>
      <c r="I523" s="355">
        <f>[27]Mei!$E$35</f>
        <v>0</v>
      </c>
      <c r="J523" s="355">
        <f>[27]Juni!$E$35</f>
        <v>0</v>
      </c>
      <c r="K523" s="355">
        <f>[27]Juli!$E$35</f>
        <v>0</v>
      </c>
      <c r="L523" s="355">
        <f>[27]Agustus!$E$35</f>
        <v>0</v>
      </c>
      <c r="M523" s="355">
        <f>[27]September!$E$35</f>
        <v>0</v>
      </c>
      <c r="N523" s="355">
        <f>[27]Oktober!$E$35</f>
        <v>0</v>
      </c>
      <c r="O523" s="355">
        <f>[27]Nopember!$E$35</f>
        <v>0</v>
      </c>
      <c r="P523" s="355">
        <f>[27]Desember!$E$35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[27]Januari!$F$35</f>
        <v>0</v>
      </c>
      <c r="F524" s="355">
        <f>[27]Februari!$F$35</f>
        <v>0</v>
      </c>
      <c r="G524" s="355">
        <f>[27]Maret!$F$35</f>
        <v>0</v>
      </c>
      <c r="H524" s="355">
        <f>[27]April!$F$35</f>
        <v>0</v>
      </c>
      <c r="I524" s="355">
        <f>[27]Mei!$F$35</f>
        <v>0</v>
      </c>
      <c r="J524" s="355">
        <f>[27]Juni!$F$35</f>
        <v>0</v>
      </c>
      <c r="K524" s="355">
        <f>[27]Juli!$F$35</f>
        <v>0</v>
      </c>
      <c r="L524" s="355">
        <f>[27]Agustus!$F$35</f>
        <v>0</v>
      </c>
      <c r="M524" s="355">
        <f>[27]September!$F$35</f>
        <v>0</v>
      </c>
      <c r="N524" s="355">
        <f>[27]Oktober!$F$35</f>
        <v>0</v>
      </c>
      <c r="O524" s="355">
        <f>[27]Nopember!$F$35</f>
        <v>0</v>
      </c>
      <c r="P524" s="355">
        <f>[27]Desember!$F$35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[27]Januari!$G$35</f>
        <v>210000</v>
      </c>
      <c r="F525" s="355">
        <f>[27]Februari!$G$35</f>
        <v>2360000</v>
      </c>
      <c r="G525" s="355">
        <f>[27]Maret!$G$35</f>
        <v>721500</v>
      </c>
      <c r="H525" s="355">
        <f>[27]April!$G$35</f>
        <v>200000</v>
      </c>
      <c r="I525" s="355">
        <f>[27]Mei!$G$35</f>
        <v>250000</v>
      </c>
      <c r="J525" s="355">
        <f>[27]Juni!$G$35</f>
        <v>95000</v>
      </c>
      <c r="K525" s="355">
        <f>[27]Juli!$G$35</f>
        <v>0</v>
      </c>
      <c r="L525" s="355">
        <f>[27]Agustus!$G$35</f>
        <v>0</v>
      </c>
      <c r="M525" s="355">
        <f>[27]September!$G$35</f>
        <v>0</v>
      </c>
      <c r="N525" s="355">
        <f>[27]Oktober!$G$35</f>
        <v>0</v>
      </c>
      <c r="O525" s="355">
        <f>[27]Nopember!$G$35</f>
        <v>4500000</v>
      </c>
      <c r="P525" s="355">
        <f>[27]Desember!$G$35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'[4]TARGET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'[4]TARGET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'[4]TARGET MURNI DAN PERUBAHAN'!D446</f>
        <v>259229500</v>
      </c>
      <c r="E531" s="355">
        <f>[49]Januari!$D$70</f>
        <v>121770000</v>
      </c>
      <c r="F531" s="355">
        <f>[49]Februari!$D$70</f>
        <v>13260000</v>
      </c>
      <c r="G531" s="355">
        <f>[49]Maret!$D$70</f>
        <v>0</v>
      </c>
      <c r="H531" s="355">
        <f>[49]April!$D$70</f>
        <v>0</v>
      </c>
      <c r="I531" s="355">
        <f>[49]Mei!$D$70</f>
        <v>0</v>
      </c>
      <c r="J531" s="355">
        <f>[49]Juni!$D$70</f>
        <v>0</v>
      </c>
      <c r="K531" s="355">
        <f>[49]Juli!$D$70</f>
        <v>21630000</v>
      </c>
      <c r="L531" s="355">
        <f>[49]Agustus!$D$70</f>
        <v>31100000</v>
      </c>
      <c r="M531" s="355">
        <f>[49]September!$D$70</f>
        <v>14000000</v>
      </c>
      <c r="N531" s="355">
        <f>[49]Oktober!$D$70</f>
        <v>79480000</v>
      </c>
      <c r="O531" s="355">
        <f>[49]Nopember!$D$70</f>
        <v>5500000</v>
      </c>
      <c r="P531" s="355">
        <f>[49]Desember!$D$70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31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'[4]TARGET MURNI DAN PERUBAHAN'!D447</f>
        <v>374739500</v>
      </c>
      <c r="E532" s="355">
        <f>[49]Januari!$E$70</f>
        <v>0</v>
      </c>
      <c r="F532" s="355">
        <f>[49]Februari!$E$70</f>
        <v>0</v>
      </c>
      <c r="G532" s="355">
        <f>[49]Maret!$E$70</f>
        <v>0</v>
      </c>
      <c r="H532" s="355">
        <f>[49]April!$E$70</f>
        <v>0</v>
      </c>
      <c r="I532" s="355">
        <f>[49]Mei!$E$70</f>
        <v>0</v>
      </c>
      <c r="J532" s="355">
        <f>[49]Juni!$E$70</f>
        <v>0</v>
      </c>
      <c r="K532" s="355">
        <f>[49]Juli!$E$70</f>
        <v>7000000</v>
      </c>
      <c r="L532" s="355">
        <f>[49]Agustus!$E$70</f>
        <v>0</v>
      </c>
      <c r="M532" s="355">
        <f>[49]September!$E$70</f>
        <v>8400000</v>
      </c>
      <c r="N532" s="355">
        <f>[49]Oktober!$E$70</f>
        <v>67200000</v>
      </c>
      <c r="O532" s="355">
        <f>[49]Nopember!$E$70</f>
        <v>127410000</v>
      </c>
      <c r="P532" s="355">
        <f>[49]Desember!$E$70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31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'[4]TARGET MURNI DAN PERUBAHAN'!D448</f>
        <v>271618000</v>
      </c>
      <c r="E533" s="355">
        <f>[49]Januari!$F$70</f>
        <v>0</v>
      </c>
      <c r="F533" s="355">
        <f>[49]Februari!$F$70</f>
        <v>0</v>
      </c>
      <c r="G533" s="355">
        <f>[49]Maret!$F$70</f>
        <v>0</v>
      </c>
      <c r="H533" s="355">
        <f>[49]April!$F$70</f>
        <v>0</v>
      </c>
      <c r="I533" s="355">
        <f>[49]Mei!$F$70</f>
        <v>15900000</v>
      </c>
      <c r="J533" s="355">
        <f>[49]Juni!$F$70</f>
        <v>0</v>
      </c>
      <c r="K533" s="355">
        <f>[49]Juli!$F$70</f>
        <v>0</v>
      </c>
      <c r="L533" s="355">
        <f>[49]Agustus!$F$70</f>
        <v>0</v>
      </c>
      <c r="M533" s="355">
        <f>[49]September!$F$70</f>
        <v>0</v>
      </c>
      <c r="N533" s="355">
        <f>[49]Oktober!$F$70</f>
        <v>74750000</v>
      </c>
      <c r="O533" s="355">
        <f>[49]Nopember!$F$70</f>
        <v>85590000</v>
      </c>
      <c r="P533" s="355">
        <f>[49]Desember!$F$70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'[4]TARGET MURNI DAN PERUBAHAN'!D449</f>
        <v>0</v>
      </c>
      <c r="E534" s="355">
        <f>[49]Januari!$G$70</f>
        <v>0</v>
      </c>
      <c r="F534" s="355">
        <f>[49]Februari!$G$70</f>
        <v>0</v>
      </c>
      <c r="G534" s="355">
        <f>[49]Maret!$G$70</f>
        <v>0</v>
      </c>
      <c r="H534" s="355">
        <f>[49]April!$G$70</f>
        <v>0</v>
      </c>
      <c r="I534" s="355">
        <f>[49]Mei!$G$70</f>
        <v>0</v>
      </c>
      <c r="J534" s="355">
        <f>[49]Juni!$G$70</f>
        <v>0</v>
      </c>
      <c r="K534" s="355">
        <f>[49]Juli!$G$70</f>
        <v>0</v>
      </c>
      <c r="L534" s="355">
        <f>[49]Agustus!$G$70</f>
        <v>0</v>
      </c>
      <c r="M534" s="355">
        <f>[49]September!$G$70</f>
        <v>0</v>
      </c>
      <c r="N534" s="355">
        <f>[49]Oktober!$G$70</f>
        <v>0</v>
      </c>
      <c r="O534" s="355">
        <f>[49]Nopember!$G$70</f>
        <v>0</v>
      </c>
      <c r="P534" s="355">
        <f>[49]Desember!$G$70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'[4]TARGET MURNI DAN PERUBAHAN'!D450</f>
        <v>0</v>
      </c>
      <c r="E535" s="355">
        <f>[49]Januari!$H$70</f>
        <v>0</v>
      </c>
      <c r="F535" s="355">
        <f>[49]Februari!$H$70</f>
        <v>0</v>
      </c>
      <c r="G535" s="355">
        <f>[49]Maret!$H$70</f>
        <v>0</v>
      </c>
      <c r="H535" s="355">
        <f>[49]April!$H$70</f>
        <v>0</v>
      </c>
      <c r="I535" s="355">
        <f>[49]Mei!$H$70</f>
        <v>0</v>
      </c>
      <c r="J535" s="355">
        <f>[49]Juni!$H$70</f>
        <v>0</v>
      </c>
      <c r="K535" s="355">
        <f>[49]Juli!$H$70</f>
        <v>0</v>
      </c>
      <c r="L535" s="355">
        <f>[49]Agustus!$H$70</f>
        <v>0</v>
      </c>
      <c r="M535" s="355">
        <f>[49]September!$H$70</f>
        <v>0</v>
      </c>
      <c r="N535" s="355">
        <f>[49]Oktober!$H$70</f>
        <v>0</v>
      </c>
      <c r="O535" s="355">
        <f>[49]Nopember!$H$70</f>
        <v>0</v>
      </c>
      <c r="P535" s="355">
        <f>[49]Desember!$H$70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'[4]TARGET MURNI DAN PERUBAHAN'!D451</f>
        <v>46200000</v>
      </c>
      <c r="E536" s="355">
        <f>[49]Januari!$I$70</f>
        <v>0</v>
      </c>
      <c r="F536" s="355">
        <f>[49]Februari!$I$70</f>
        <v>5200000</v>
      </c>
      <c r="G536" s="355">
        <f>[49]Maret!$I$70</f>
        <v>0</v>
      </c>
      <c r="H536" s="355">
        <f>[49]April!$I$70</f>
        <v>20000000</v>
      </c>
      <c r="I536" s="355">
        <f>[49]Mei!$I$70</f>
        <v>7000000</v>
      </c>
      <c r="J536" s="355">
        <f>[49]Juni!$I$70</f>
        <v>0</v>
      </c>
      <c r="K536" s="355">
        <f>[49]Juli!$I$70</f>
        <v>0</v>
      </c>
      <c r="L536" s="355">
        <f>[49]Agustus!$I$70</f>
        <v>0</v>
      </c>
      <c r="M536" s="355">
        <f>[49]September!$I$70</f>
        <v>0</v>
      </c>
      <c r="N536" s="355">
        <f>[49]Oktober!$I$70</f>
        <v>0</v>
      </c>
      <c r="O536" s="355">
        <f>[49]Nopember!$I$70</f>
        <v>14400000</v>
      </c>
      <c r="P536" s="355">
        <f>[49]Desember!$I$70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'[4]TARGET MURNI DAN PERUBAHAN'!D452</f>
        <v>88200000</v>
      </c>
      <c r="E537" s="355">
        <f>[49]Januari!$J$70</f>
        <v>41440000</v>
      </c>
      <c r="F537" s="355">
        <f>[49]Februari!$J$70</f>
        <v>1470000</v>
      </c>
      <c r="G537" s="355">
        <f>[49]Maret!$J$70</f>
        <v>3840000</v>
      </c>
      <c r="H537" s="355">
        <f>[49]April!$J$70</f>
        <v>0</v>
      </c>
      <c r="I537" s="355">
        <f>[49]Mei!$J$70</f>
        <v>0</v>
      </c>
      <c r="J537" s="355">
        <f>[49]Juni!$J$70</f>
        <v>0</v>
      </c>
      <c r="K537" s="355">
        <f>[49]Juli!$J$70</f>
        <v>0</v>
      </c>
      <c r="L537" s="355">
        <f>[49]Agustus!$J$70</f>
        <v>0</v>
      </c>
      <c r="M537" s="355">
        <f>[49]September!$J$70</f>
        <v>0</v>
      </c>
      <c r="N537" s="355">
        <f>[49]Oktober!$J$70</f>
        <v>7490000</v>
      </c>
      <c r="O537" s="355">
        <f>[49]Nopember!$J$70</f>
        <v>20700000</v>
      </c>
      <c r="P537" s="355">
        <f>[49]Desember!$J$70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'[4]TARGET MURNI DAN PERUBAHAN'!D453</f>
        <v>24400000</v>
      </c>
      <c r="E538" s="355">
        <f>[49]Januari!$K$70</f>
        <v>0</v>
      </c>
      <c r="F538" s="355">
        <f>[49]Februari!$K$70</f>
        <v>6500000</v>
      </c>
      <c r="G538" s="355">
        <f>[49]Maret!$K$70</f>
        <v>0</v>
      </c>
      <c r="H538" s="355">
        <f>[49]April!$K$70</f>
        <v>5200000</v>
      </c>
      <c r="I538" s="355">
        <f>[49]Mei!$K$70</f>
        <v>0</v>
      </c>
      <c r="J538" s="355">
        <f>[49]Juni!$K$70</f>
        <v>0</v>
      </c>
      <c r="K538" s="355">
        <f>[49]Juli!$K$70</f>
        <v>0</v>
      </c>
      <c r="L538" s="355">
        <f>[49]Agustus!$K$70</f>
        <v>0</v>
      </c>
      <c r="M538" s="355">
        <f>[49]September!$K$70</f>
        <v>9048000</v>
      </c>
      <c r="N538" s="355">
        <f>[49]Oktober!$K$70</f>
        <v>0</v>
      </c>
      <c r="O538" s="355">
        <f>[49]Nopember!$K$70</f>
        <v>3705000</v>
      </c>
      <c r="P538" s="355">
        <f>[49]Desember!$K$70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'[4]TARGET MURNI DAN PERUBAHAN'!D454</f>
        <v>300000000</v>
      </c>
      <c r="E539" s="355">
        <f>[49]Januari!$L$70</f>
        <v>0</v>
      </c>
      <c r="F539" s="355">
        <f>[49]Februari!$L$70</f>
        <v>0</v>
      </c>
      <c r="G539" s="355">
        <f>[49]Maret!$L$70</f>
        <v>0</v>
      </c>
      <c r="H539" s="355">
        <f>[49]April!$L$70</f>
        <v>0</v>
      </c>
      <c r="I539" s="355">
        <f>[49]Mei!$L$70</f>
        <v>0</v>
      </c>
      <c r="J539" s="355">
        <f>[49]Juni!$L$70</f>
        <v>0</v>
      </c>
      <c r="K539" s="355">
        <f>[49]Juli!$L$70</f>
        <v>0</v>
      </c>
      <c r="L539" s="355">
        <f>[49]Agustus!$L$70</f>
        <v>0</v>
      </c>
      <c r="M539" s="355">
        <f>[49]September!$L$70</f>
        <v>0</v>
      </c>
      <c r="N539" s="355">
        <f>[49]Oktober!$L$70</f>
        <v>5000000</v>
      </c>
      <c r="O539" s="355">
        <f>[49]Nopember!$L$70</f>
        <v>5036000</v>
      </c>
      <c r="P539" s="355">
        <f>[49]Desember!$L$70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[49]Januari!$M$70</f>
        <v>0</v>
      </c>
      <c r="F540" s="355">
        <f>[49]Februari!$M$70</f>
        <v>0</v>
      </c>
      <c r="G540" s="355">
        <f>[49]Maret!$M$70</f>
        <v>0</v>
      </c>
      <c r="H540" s="355">
        <f>[49]April!$M$70</f>
        <v>0</v>
      </c>
      <c r="I540" s="355">
        <f>[49]Mei!$M$70</f>
        <v>0</v>
      </c>
      <c r="J540" s="355">
        <f>[49]Juni!$M$70</f>
        <v>0</v>
      </c>
      <c r="K540" s="355">
        <f>[49]Juli!$M$70</f>
        <v>0</v>
      </c>
      <c r="L540" s="355">
        <f>[49]Agustus!$M$70</f>
        <v>0</v>
      </c>
      <c r="M540" s="355">
        <f>[49]September!$M$70</f>
        <v>0</v>
      </c>
      <c r="N540" s="355">
        <f>[49]Oktober!$M$70</f>
        <v>0</v>
      </c>
      <c r="O540" s="355">
        <f>[49]Nopember!$M$70</f>
        <v>0</v>
      </c>
      <c r="P540" s="355">
        <f>[49]Desember!$M$70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'[4]TARGET MURNI DAN PERUBAHAN'!D462</f>
        <v>0</v>
      </c>
      <c r="E543" s="355">
        <f>[49]Januari!$N$70</f>
        <v>0</v>
      </c>
      <c r="F543" s="355">
        <f>[49]Februari!$N$70</f>
        <v>0</v>
      </c>
      <c r="G543" s="355">
        <f>[49]Maret!$N$70</f>
        <v>0</v>
      </c>
      <c r="H543" s="355">
        <f>[49]April!$N$70</f>
        <v>0</v>
      </c>
      <c r="I543" s="355">
        <f>[49]Mei!$N$70</f>
        <v>0</v>
      </c>
      <c r="J543" s="355">
        <f>[49]Juni!$N$70</f>
        <v>0</v>
      </c>
      <c r="K543" s="355">
        <f>[49]Juli!$N$70</f>
        <v>0</v>
      </c>
      <c r="L543" s="355">
        <f>[49]Agustus!$N$70</f>
        <v>399512</v>
      </c>
      <c r="M543" s="355">
        <f>[49]September!$N$70</f>
        <v>15928</v>
      </c>
      <c r="N543" s="355">
        <f>[49]Oktober!$N$70</f>
        <v>0</v>
      </c>
      <c r="O543" s="355">
        <f>[49]Nopember!$N$70</f>
        <v>0</v>
      </c>
      <c r="P543" s="355">
        <f>[49]Desember!$N$70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[49]Januari!$O$70</f>
        <v>0</v>
      </c>
      <c r="F544" s="355">
        <f>[49]Februari!$O$70</f>
        <v>0</v>
      </c>
      <c r="G544" s="355">
        <f>[49]Maret!$O$70</f>
        <v>0</v>
      </c>
      <c r="H544" s="355">
        <f>[49]April!$O$70</f>
        <v>0</v>
      </c>
      <c r="I544" s="355">
        <f>[49]Mei!$O$70</f>
        <v>0</v>
      </c>
      <c r="J544" s="355">
        <f>[49]Juni!$O$70</f>
        <v>0</v>
      </c>
      <c r="K544" s="355">
        <f>[49]Juli!$O$70</f>
        <v>0</v>
      </c>
      <c r="L544" s="355">
        <f>[49]Agustus!$O$70</f>
        <v>0</v>
      </c>
      <c r="M544" s="355">
        <f>[49]September!$O$70</f>
        <v>0</v>
      </c>
      <c r="N544" s="355">
        <f>[49]Oktober!$O$70</f>
        <v>0</v>
      </c>
      <c r="O544" s="355">
        <f>[49]Nopember!$O$70</f>
        <v>0</v>
      </c>
      <c r="P544" s="355">
        <f>[49]Desember!$O$70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[49]Januari!$P$70</f>
        <v>0</v>
      </c>
      <c r="F545" s="355">
        <f>[49]Februari!$P$70</f>
        <v>0</v>
      </c>
      <c r="G545" s="355">
        <f>[49]Maret!$P$70</f>
        <v>0</v>
      </c>
      <c r="H545" s="355">
        <f>[49]April!$P$70</f>
        <v>0</v>
      </c>
      <c r="I545" s="355">
        <f>[49]Mei!$P$70</f>
        <v>0</v>
      </c>
      <c r="J545" s="355">
        <f>[49]Juni!$P$70</f>
        <v>0</v>
      </c>
      <c r="K545" s="355">
        <f>[49]Juli!$P$70</f>
        <v>0</v>
      </c>
      <c r="L545" s="355">
        <f>[49]Agustus!$P$70</f>
        <v>0</v>
      </c>
      <c r="M545" s="355">
        <f>[49]September!$P$70</f>
        <v>0</v>
      </c>
      <c r="N545" s="355">
        <f>[49]Oktober!$P$70</f>
        <v>0</v>
      </c>
      <c r="O545" s="355">
        <f>[49]Nopember!$P$70</f>
        <v>0</v>
      </c>
      <c r="P545" s="355">
        <f>[49]Desember!$P$70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[49]Januari!$Q$70</f>
        <v>15251000</v>
      </c>
      <c r="F546" s="355">
        <f>[49]Februari!$Q$70</f>
        <v>2896000</v>
      </c>
      <c r="G546" s="355">
        <f>[49]Maret!$Q$70</f>
        <v>0</v>
      </c>
      <c r="H546" s="355">
        <f>[49]April!$Q$70</f>
        <v>16382568</v>
      </c>
      <c r="I546" s="355">
        <f>[49]Mei!$Q$70</f>
        <v>0</v>
      </c>
      <c r="J546" s="355">
        <f>[49]Juni!$Q$70</f>
        <v>3760000</v>
      </c>
      <c r="K546" s="355">
        <f>[49]Juli!$Q$70</f>
        <v>0</v>
      </c>
      <c r="L546" s="355">
        <f>[49]Agustus!$Q$70</f>
        <v>0</v>
      </c>
      <c r="M546" s="355">
        <f>[49]September!$Q$70</f>
        <v>0</v>
      </c>
      <c r="N546" s="355">
        <f>[49]Oktober!$Q$70</f>
        <v>3428200</v>
      </c>
      <c r="O546" s="355">
        <f>[49]Nopember!$Q$70</f>
        <v>5039300</v>
      </c>
      <c r="P546" s="355">
        <f>[49]Desember!$Q$70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'[4]TARGET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[49]Agustus!$R$70</f>
        <v>2507140</v>
      </c>
      <c r="M547" s="355">
        <v>0</v>
      </c>
      <c r="N547" s="355">
        <f>[49]Oktober!$R$70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'[4]TARGET MURNI DAN PERUBAHAN'!D467</f>
        <v>0</v>
      </c>
      <c r="E552" s="355">
        <f>[39]Januari!$D$35</f>
        <v>0</v>
      </c>
      <c r="F552" s="355">
        <f>[39]Februari!$D$35</f>
        <v>0</v>
      </c>
      <c r="G552" s="355">
        <f>[39]Maret!$D$35</f>
        <v>0</v>
      </c>
      <c r="H552" s="355">
        <f>[39]April!$D$35</f>
        <v>0</v>
      </c>
      <c r="I552" s="355">
        <f>[39]Mei!$D$35</f>
        <v>0</v>
      </c>
      <c r="J552" s="355">
        <f>[39]Juni!$D$35</f>
        <v>0</v>
      </c>
      <c r="K552" s="355">
        <f>[39]Juli!$D$35</f>
        <v>0</v>
      </c>
      <c r="L552" s="355">
        <f>[39]Agustus!$D$35</f>
        <v>0</v>
      </c>
      <c r="M552" s="355">
        <f>[39]September!$D$35</f>
        <v>0</v>
      </c>
      <c r="N552" s="355">
        <f>[39]Oktober!$D$35</f>
        <v>0</v>
      </c>
      <c r="O552" s="355">
        <f>[39]Nopember!$D$35</f>
        <v>0</v>
      </c>
      <c r="P552" s="355">
        <f>[39]Desember!$D$35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'[4]TARGET MURNI DAN PERUBAHAN'!D468</f>
        <v>0</v>
      </c>
      <c r="E553" s="355">
        <f>[39]Januari!$E$35</f>
        <v>0</v>
      </c>
      <c r="F553" s="355">
        <f>[39]Februari!$E$35</f>
        <v>0</v>
      </c>
      <c r="G553" s="355">
        <f>[39]Maret!$E$35</f>
        <v>0</v>
      </c>
      <c r="H553" s="355">
        <f>[39]April!$E$35</f>
        <v>543750</v>
      </c>
      <c r="I553" s="355">
        <f>[39]Mei!$E$35</f>
        <v>250000</v>
      </c>
      <c r="J553" s="355">
        <f>[39]Juni!$E$35</f>
        <v>0</v>
      </c>
      <c r="K553" s="355">
        <f>[39]Juli!$E$35</f>
        <v>0</v>
      </c>
      <c r="L553" s="355">
        <f>[39]Agustus!$E$35</f>
        <v>180000</v>
      </c>
      <c r="M553" s="355">
        <f>[39]September!$E$35</f>
        <v>270000</v>
      </c>
      <c r="N553" s="355">
        <f>[39]Oktober!$E$35</f>
        <v>0</v>
      </c>
      <c r="O553" s="355">
        <f>[39]Nopember!$E$35</f>
        <v>8820000</v>
      </c>
      <c r="P553" s="355">
        <f>[39]Desember!$E$35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'[4]TARGET MURNI DAN PERUBAHAN'!D471</f>
        <v>0</v>
      </c>
      <c r="E556" s="355">
        <f>[39]Januari!$F$35</f>
        <v>0</v>
      </c>
      <c r="F556" s="355">
        <f>[39]Februari!$F$35</f>
        <v>0</v>
      </c>
      <c r="G556" s="355">
        <f>[39]Maret!$F$35</f>
        <v>0</v>
      </c>
      <c r="H556" s="355">
        <f>[39]April!$F$35</f>
        <v>0</v>
      </c>
      <c r="I556" s="355">
        <f>[39]Mei!$F$35</f>
        <v>0</v>
      </c>
      <c r="J556" s="355">
        <f>[39]Juni!$F$35</f>
        <v>0</v>
      </c>
      <c r="K556" s="355">
        <f>[39]Juli!$F$35</f>
        <v>0</v>
      </c>
      <c r="L556" s="355">
        <f>[39]Agustus!$F$35</f>
        <v>0</v>
      </c>
      <c r="M556" s="355">
        <f>[39]September!$F$35</f>
        <v>0</v>
      </c>
      <c r="N556" s="355">
        <f>[39]Oktober!$F$35</f>
        <v>0</v>
      </c>
      <c r="O556" s="355">
        <f>[39]Nopember!$F$35</f>
        <v>0</v>
      </c>
      <c r="P556" s="355">
        <f>[39]Desember!$F$35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'[4]TARGET MURNI DAN PERUBAHAN'!D474</f>
        <v>37000000</v>
      </c>
      <c r="E557" s="355">
        <f>[39]Januari!$G$35</f>
        <v>0</v>
      </c>
      <c r="F557" s="355">
        <f>[39]Februari!$G$35</f>
        <v>0</v>
      </c>
      <c r="G557" s="355">
        <f>[39]Maret!$G$35</f>
        <v>0</v>
      </c>
      <c r="H557" s="355">
        <f>[39]April!$G$35</f>
        <v>0</v>
      </c>
      <c r="I557" s="355">
        <f>[39]Mei!$G$35</f>
        <v>0</v>
      </c>
      <c r="J557" s="355">
        <f>[39]Juni!$G$35</f>
        <v>0</v>
      </c>
      <c r="K557" s="355">
        <f>[39]Juli!$G$35</f>
        <v>0</v>
      </c>
      <c r="L557" s="355">
        <f>[39]Agustus!$G$35</f>
        <v>0</v>
      </c>
      <c r="M557" s="355">
        <f>[39]September!$G$35</f>
        <v>0</v>
      </c>
      <c r="N557" s="355">
        <f>[39]Oktober!$G$35</f>
        <v>377500</v>
      </c>
      <c r="O557" s="355">
        <f>[39]Nopember!$G$35</f>
        <v>9542500</v>
      </c>
      <c r="P557" s="355">
        <f>[39]Desember!$G$35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[39]Januari!$H$35</f>
        <v>0</v>
      </c>
      <c r="F560" s="355">
        <f>[39]Februari!$H$35</f>
        <v>0</v>
      </c>
      <c r="G560" s="355">
        <f>[39]Maret!$H$35</f>
        <v>113520200</v>
      </c>
      <c r="H560" s="355">
        <f>[39]April!$H$35</f>
        <v>0</v>
      </c>
      <c r="I560" s="355">
        <f>[39]Mei!$H$35</f>
        <v>0</v>
      </c>
      <c r="J560" s="355">
        <f>[39]Juni!$H$35</f>
        <v>0</v>
      </c>
      <c r="K560" s="355">
        <f>[39]Juli!$H$35</f>
        <v>0</v>
      </c>
      <c r="L560" s="355">
        <f>[39]Agustus!$H$35</f>
        <v>0</v>
      </c>
      <c r="M560" s="355">
        <f>[39]September!$H$35</f>
        <v>0</v>
      </c>
      <c r="N560" s="355">
        <f>[39]Oktober!$H$35</f>
        <v>0</v>
      </c>
      <c r="O560" s="355">
        <f>[39]Nopember!$H$35</f>
        <v>0</v>
      </c>
      <c r="P560" s="355">
        <f>[39]Desember!$H$35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[39]Januari!$I$35</f>
        <v>0</v>
      </c>
      <c r="F561" s="355">
        <f>[39]Februari!$I$35</f>
        <v>0</v>
      </c>
      <c r="G561" s="355">
        <f>[39]Maret!$I$35</f>
        <v>0</v>
      </c>
      <c r="H561" s="355">
        <f>[39]April!$I$35</f>
        <v>0</v>
      </c>
      <c r="I561" s="355">
        <f>[39]Mei!$I$35</f>
        <v>0</v>
      </c>
      <c r="J561" s="355">
        <f>[39]Juni!$I$35</f>
        <v>0</v>
      </c>
      <c r="K561" s="355">
        <f>[39]Juli!$I$35</f>
        <v>0</v>
      </c>
      <c r="L561" s="355">
        <f>[39]Agustus!$I$35</f>
        <v>0</v>
      </c>
      <c r="M561" s="355">
        <f>[39]September!$I$35</f>
        <v>0</v>
      </c>
      <c r="N561" s="355">
        <f>[39]Oktober!$I$35</f>
        <v>0</v>
      </c>
      <c r="O561" s="355">
        <f>[39]Nopember!$I$35</f>
        <v>0</v>
      </c>
      <c r="P561" s="355">
        <f>[39]Desember!$I$35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[39]Januari!$J$35</f>
        <v>0</v>
      </c>
      <c r="F562" s="355">
        <f>[39]Februari!$J$35</f>
        <v>0</v>
      </c>
      <c r="G562" s="355">
        <f>[39]Maret!$J$35</f>
        <v>0</v>
      </c>
      <c r="H562" s="355">
        <f>[39]April!$J$35</f>
        <v>0</v>
      </c>
      <c r="I562" s="355">
        <f>[39]Mei!$J$35</f>
        <v>0</v>
      </c>
      <c r="J562" s="355">
        <f>[39]Juni!$J$35</f>
        <v>0</v>
      </c>
      <c r="K562" s="355">
        <f>[39]Juli!$J$35</f>
        <v>0</v>
      </c>
      <c r="L562" s="355">
        <f>[39]Agustus!$J$35</f>
        <v>0</v>
      </c>
      <c r="M562" s="355">
        <f>[39]September!$J$35</f>
        <v>0</v>
      </c>
      <c r="N562" s="355">
        <f>[39]Oktober!$J$35</f>
        <v>0</v>
      </c>
      <c r="O562" s="355">
        <f>[39]Nopember!$J$35</f>
        <v>0</v>
      </c>
      <c r="P562" s="355">
        <f>[39]Desember!$J$35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[39]Januari!$K$35</f>
        <v>0</v>
      </c>
      <c r="F563" s="355">
        <f>[39]Februari!$K$35</f>
        <v>0</v>
      </c>
      <c r="G563" s="355">
        <f>[39]Maret!$K$35</f>
        <v>0</v>
      </c>
      <c r="H563" s="355">
        <f>[39]April!$K$35</f>
        <v>896125</v>
      </c>
      <c r="I563" s="355">
        <f>[39]Mei!$K$35</f>
        <v>7622303</v>
      </c>
      <c r="J563" s="355">
        <f>[39]Juni!$K$35</f>
        <v>0</v>
      </c>
      <c r="K563" s="355">
        <f>[39]Juli!$K$35</f>
        <v>0</v>
      </c>
      <c r="L563" s="355">
        <f>[39]Agustus!$K$35</f>
        <v>1224679</v>
      </c>
      <c r="M563" s="355">
        <f>[39]September!$K$35</f>
        <v>5589162</v>
      </c>
      <c r="N563" s="355">
        <f>[39]Oktober!$K$35</f>
        <v>0</v>
      </c>
      <c r="O563" s="355">
        <f>[39]Nopember!$K$35</f>
        <v>100000</v>
      </c>
      <c r="P563" s="355">
        <f>[39]Desember!$K$35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'[4]TARGET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'[4]TARGET MURNI DAN PERUBAHAN'!D486</f>
        <v>40000000</v>
      </c>
      <c r="E569" s="355">
        <f>[40]Januari!$D$70</f>
        <v>1721100</v>
      </c>
      <c r="F569" s="355">
        <f>[40]Februari!$D$70</f>
        <v>0</v>
      </c>
      <c r="G569" s="355">
        <f>[40]Maret!$D$70</f>
        <v>23000</v>
      </c>
      <c r="H569" s="355">
        <f>[40]April!$D$70</f>
        <v>0</v>
      </c>
      <c r="I569" s="355">
        <f>[40]Mei!$D$70</f>
        <v>367500</v>
      </c>
      <c r="J569" s="355">
        <f>[40]Juni!$D$70</f>
        <v>6195000</v>
      </c>
      <c r="K569" s="355">
        <f>[40]Juli!$D$70</f>
        <v>4462000</v>
      </c>
      <c r="L569" s="355">
        <f>[40]Agustus!$D$70</f>
        <v>11069060</v>
      </c>
      <c r="M569" s="355">
        <f>[40]September!$D$70</f>
        <v>716000</v>
      </c>
      <c r="N569" s="355">
        <f>[40]Oktober!$D$70</f>
        <v>324500</v>
      </c>
      <c r="O569" s="355">
        <f>[40]Nopember!$D$70</f>
        <v>11475000</v>
      </c>
      <c r="P569" s="355">
        <f>[40]Desember!$D$70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'[4]TARGET MURNI DAN PERUBAHAN'!D487</f>
        <v>18000000</v>
      </c>
      <c r="E570" s="355">
        <f>[40]Januari!$E$70</f>
        <v>1765500</v>
      </c>
      <c r="F570" s="355">
        <f>[40]Februari!$E$70</f>
        <v>975000</v>
      </c>
      <c r="G570" s="355">
        <f>[40]Maret!$E$70</f>
        <v>2557000</v>
      </c>
      <c r="H570" s="355">
        <f>[40]April!$E$70</f>
        <v>0</v>
      </c>
      <c r="I570" s="355">
        <f>[40]Mei!$E$70</f>
        <v>1304000</v>
      </c>
      <c r="J570" s="355">
        <f>[40]Juni!$E$70</f>
        <v>2056000</v>
      </c>
      <c r="K570" s="355">
        <f>[40]Juli!$E$70</f>
        <v>2003000</v>
      </c>
      <c r="L570" s="355">
        <f>[40]Agustus!$E$70</f>
        <v>1270000</v>
      </c>
      <c r="M570" s="355">
        <f>[40]September!$E$70</f>
        <v>2126000</v>
      </c>
      <c r="N570" s="355">
        <f>[40]Oktober!$E$70</f>
        <v>1451000</v>
      </c>
      <c r="O570" s="355">
        <f>[40]Nopember!$E$70</f>
        <v>706000</v>
      </c>
      <c r="P570" s="355">
        <f>[40]Desember!$E$70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'[4]TARGET MURNI DAN PERUBAHAN'!D488</f>
        <v>722500000</v>
      </c>
      <c r="E571" s="355">
        <f>[40]Januari!$F$70</f>
        <v>0</v>
      </c>
      <c r="F571" s="355">
        <f>[40]Februari!$F$70</f>
        <v>0</v>
      </c>
      <c r="G571" s="355">
        <f>[40]Maret!$F$70</f>
        <v>0</v>
      </c>
      <c r="H571" s="355">
        <f>[40]April!$F$70</f>
        <v>0</v>
      </c>
      <c r="I571" s="355">
        <f>[40]Mei!$F$70</f>
        <v>1500000</v>
      </c>
      <c r="J571" s="355">
        <f>[40]Juni!$F$70</f>
        <v>1500000</v>
      </c>
      <c r="K571" s="355">
        <f>[40]Juli!$F$70</f>
        <v>0</v>
      </c>
      <c r="L571" s="355">
        <f>[40]Agustus!$F$70</f>
        <v>0</v>
      </c>
      <c r="M571" s="355">
        <f>[40]September!$F$70</f>
        <v>7335000</v>
      </c>
      <c r="N571" s="355">
        <f>[40]Oktober!$F$70</f>
        <v>0</v>
      </c>
      <c r="O571" s="355">
        <f>[40]Nopember!$F$70</f>
        <v>342000</v>
      </c>
      <c r="P571" s="355">
        <f>[40]Desember!$F$70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'[4]TARGET MURNI DAN PERUBAHAN'!D489</f>
        <v>5000000</v>
      </c>
      <c r="E572" s="355">
        <f>[40]Januari!$G$70</f>
        <v>0</v>
      </c>
      <c r="F572" s="355">
        <f>[40]Februari!$G$70</f>
        <v>0</v>
      </c>
      <c r="G572" s="355">
        <f>[40]Maret!$G$70</f>
        <v>0</v>
      </c>
      <c r="H572" s="355">
        <f>[40]April!$G$70</f>
        <v>0</v>
      </c>
      <c r="I572" s="355">
        <f>[40]Mei!$G$70</f>
        <v>0</v>
      </c>
      <c r="J572" s="355">
        <f>[40]Juni!$G$70</f>
        <v>0</v>
      </c>
      <c r="K572" s="355">
        <f>[40]Juli!$G$70</f>
        <v>0</v>
      </c>
      <c r="L572" s="355">
        <f>[40]Agustus!$G$70</f>
        <v>0</v>
      </c>
      <c r="M572" s="355">
        <f>[40]September!$G$70</f>
        <v>0</v>
      </c>
      <c r="N572" s="355">
        <f>[40]Oktober!$G$70</f>
        <v>0</v>
      </c>
      <c r="O572" s="355">
        <f>[40]Nopember!$G$70</f>
        <v>517000</v>
      </c>
      <c r="P572" s="355">
        <f>[40]Desember!$G$70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'[4]TARGET MURNI DAN PERUBAHAN'!D492</f>
        <v>0</v>
      </c>
      <c r="E575" s="355">
        <f>[40]Januari!$H$70</f>
        <v>0</v>
      </c>
      <c r="F575" s="355">
        <f>[40]Februari!$H$70</f>
        <v>0</v>
      </c>
      <c r="G575" s="355">
        <f>[40]Maret!$H$70</f>
        <v>0</v>
      </c>
      <c r="H575" s="355">
        <f>[40]April!$H$70</f>
        <v>0</v>
      </c>
      <c r="I575" s="355">
        <f>[40]Mei!$H$70</f>
        <v>0</v>
      </c>
      <c r="J575" s="355">
        <f>[40]Juni!$H$70</f>
        <v>0</v>
      </c>
      <c r="K575" s="355">
        <f>[40]Juli!$H$70</f>
        <v>0</v>
      </c>
      <c r="L575" s="355">
        <f>[40]Agustus!$H$70</f>
        <v>0</v>
      </c>
      <c r="M575" s="355">
        <f>[40]September!$H$70</f>
        <v>0</v>
      </c>
      <c r="N575" s="355">
        <f>[40]Oktober!$H$70</f>
        <v>0</v>
      </c>
      <c r="O575" s="355">
        <f>[40]Nopember!$H$70</f>
        <v>0</v>
      </c>
      <c r="P575" s="355">
        <f>[40]Desember!$H$70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'[4]TARGET MURNI DAN PERUBAHAN'!D493</f>
        <v>75000000</v>
      </c>
      <c r="E576" s="355">
        <f>[40]Januari!$I$70</f>
        <v>0</v>
      </c>
      <c r="F576" s="355">
        <f>[40]Februari!$I$70</f>
        <v>4585000</v>
      </c>
      <c r="G576" s="355">
        <f>[40]Maret!$I$70</f>
        <v>6550000</v>
      </c>
      <c r="H576" s="355">
        <f>[40]April!$I$70</f>
        <v>2672400</v>
      </c>
      <c r="I576" s="355">
        <f>[40]Mei!$I$70</f>
        <v>4093750</v>
      </c>
      <c r="J576" s="355">
        <f>[40]Juni!$I$70</f>
        <v>2947500</v>
      </c>
      <c r="K576" s="355">
        <f>[40]Juli!$I$70</f>
        <v>0</v>
      </c>
      <c r="L576" s="355">
        <f>[40]Agustus!$I$70</f>
        <v>6550000</v>
      </c>
      <c r="M576" s="355">
        <f>[40]September!$I$70</f>
        <v>14737500</v>
      </c>
      <c r="N576" s="355">
        <f>[40]Oktober!$I$70</f>
        <v>11790000</v>
      </c>
      <c r="O576" s="355">
        <f>[40]Nopember!$I$70</f>
        <v>12772500</v>
      </c>
      <c r="P576" s="355">
        <f>[40]Desember!$I$70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'[4]TARGET MURNI DAN PERUBAHAN'!D494</f>
        <v>19000000</v>
      </c>
      <c r="E577" s="355">
        <f>[40]Januari!$J$70</f>
        <v>12770780</v>
      </c>
      <c r="F577" s="355">
        <f>[40]Februari!$J$70</f>
        <v>6485870</v>
      </c>
      <c r="G577" s="355">
        <f>[40]Maret!$J$70</f>
        <v>9847250</v>
      </c>
      <c r="H577" s="355">
        <f>[40]April!$J$70</f>
        <v>0</v>
      </c>
      <c r="I577" s="355">
        <f>[40]Mei!$J$70</f>
        <v>847250</v>
      </c>
      <c r="J577" s="355">
        <f>[40]Juni!$J$70</f>
        <v>0</v>
      </c>
      <c r="K577" s="355">
        <f>[40]Juli!$J$70</f>
        <v>-8092000</v>
      </c>
      <c r="L577" s="355">
        <f>[40]Agustus!$J$70</f>
        <v>2430380</v>
      </c>
      <c r="M577" s="355">
        <f>[40]September!$J$70</f>
        <v>508350</v>
      </c>
      <c r="N577" s="355">
        <f>[40]Oktober!$J$70</f>
        <v>677800</v>
      </c>
      <c r="O577" s="355">
        <f>[40]Nopember!$J$70</f>
        <v>677800</v>
      </c>
      <c r="P577" s="355">
        <f>[40]Desember!$J$70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'[4]TARGET MURNI DAN PERUBAHAN'!D495</f>
        <v>125000000</v>
      </c>
      <c r="E578" s="355">
        <f>[40]Januari!$K$70</f>
        <v>0</v>
      </c>
      <c r="F578" s="355">
        <f>[40]Februari!$K$70</f>
        <v>0</v>
      </c>
      <c r="G578" s="355">
        <f>[40]Maret!$K$70</f>
        <v>0</v>
      </c>
      <c r="H578" s="355">
        <f>[40]April!$K$70</f>
        <v>0</v>
      </c>
      <c r="I578" s="355">
        <f>[40]Mei!$K$70</f>
        <v>1250000</v>
      </c>
      <c r="J578" s="355">
        <f>[40]Juni!$K$70</f>
        <v>0</v>
      </c>
      <c r="K578" s="355">
        <f>[40]Juli!$K$70</f>
        <v>0</v>
      </c>
      <c r="L578" s="355">
        <f>[40]Agustus!$K$70</f>
        <v>0</v>
      </c>
      <c r="M578" s="355">
        <f>[40]September!$K$70</f>
        <v>0</v>
      </c>
      <c r="N578" s="355">
        <f>[40]Oktober!$K$70</f>
        <v>366090000</v>
      </c>
      <c r="O578" s="355">
        <f>[40]Nopember!$K$70</f>
        <v>0</v>
      </c>
      <c r="P578" s="355">
        <f>[40]Desember!$K$70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'[4]TARGET MURNI DAN PERUBAHAN'!D496</f>
        <v>26000000</v>
      </c>
      <c r="E579" s="355">
        <f>[40]Januari!$L$70</f>
        <v>0</v>
      </c>
      <c r="F579" s="355">
        <f>[40]Februari!$L$70</f>
        <v>0</v>
      </c>
      <c r="G579" s="355">
        <f>[40]Maret!$L$70</f>
        <v>0</v>
      </c>
      <c r="H579" s="355">
        <f>[40]April!$L$70</f>
        <v>0</v>
      </c>
      <c r="I579" s="355">
        <f>[40]Mei!$L$70</f>
        <v>0</v>
      </c>
      <c r="J579" s="355">
        <f>[40]Juni!$L$70</f>
        <v>0</v>
      </c>
      <c r="K579" s="355">
        <f>[40]Juli!$L$70</f>
        <v>0</v>
      </c>
      <c r="L579" s="355">
        <f>[40]Agustus!$L$70</f>
        <v>0</v>
      </c>
      <c r="M579" s="355">
        <f>[40]September!$L$70</f>
        <v>0</v>
      </c>
      <c r="N579" s="355">
        <f>[40]Oktober!$L$70</f>
        <v>0</v>
      </c>
      <c r="O579" s="355">
        <f>[40]Nopember!$L$70</f>
        <v>0</v>
      </c>
      <c r="P579" s="355">
        <f>[40]Desember!$L$70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'[4]TARGET MURNI DAN PERUBAHAN'!D497</f>
        <v>0</v>
      </c>
      <c r="E580" s="355">
        <f>[40]Januari!$M$70</f>
        <v>0</v>
      </c>
      <c r="F580" s="355">
        <f>[40]Februari!$M$70</f>
        <v>0</v>
      </c>
      <c r="G580" s="355">
        <f>[40]Maret!$M$70</f>
        <v>0</v>
      </c>
      <c r="H580" s="355">
        <f>[40]April!$M$70</f>
        <v>0</v>
      </c>
      <c r="I580" s="355">
        <f>[40]Mei!$M$70</f>
        <v>0</v>
      </c>
      <c r="J580" s="355">
        <f>[40]Juni!$M$70</f>
        <v>0</v>
      </c>
      <c r="K580" s="355">
        <f>[40]Juli!$M$70</f>
        <v>0</v>
      </c>
      <c r="L580" s="355">
        <f>[40]Agustus!$M$70</f>
        <v>0</v>
      </c>
      <c r="M580" s="355">
        <f>[40]September!$M$70</f>
        <v>0</v>
      </c>
      <c r="N580" s="355">
        <f>[40]Oktober!$M$70</f>
        <v>0</v>
      </c>
      <c r="O580" s="355">
        <f>[40]Nopember!$M$70</f>
        <v>0</v>
      </c>
      <c r="P580" s="355">
        <f>[40]Desember!$M$70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'[4]TARGET MURNI DAN PERUBAHAN'!D498</f>
        <v>0</v>
      </c>
      <c r="E581" s="355">
        <f>[40]Januari!$N$70</f>
        <v>0</v>
      </c>
      <c r="F581" s="355">
        <f>[40]Februari!$N$70</f>
        <v>0</v>
      </c>
      <c r="G581" s="355">
        <f>[40]Maret!$N$70</f>
        <v>0</v>
      </c>
      <c r="H581" s="355">
        <f>[40]April!$N$70</f>
        <v>0</v>
      </c>
      <c r="I581" s="355">
        <f>[40]Mei!$N$70</f>
        <v>0</v>
      </c>
      <c r="J581" s="355">
        <f>[40]Juni!$N$70</f>
        <v>0</v>
      </c>
      <c r="K581" s="355">
        <f>[40]Juli!$N$70</f>
        <v>0</v>
      </c>
      <c r="L581" s="355">
        <f>[40]Agustus!$N$70</f>
        <v>0</v>
      </c>
      <c r="M581" s="355">
        <f>[40]September!$N$70</f>
        <v>0</v>
      </c>
      <c r="N581" s="355">
        <f>[40]Oktober!$N$70</f>
        <v>0</v>
      </c>
      <c r="O581" s="355">
        <f>[40]Nopember!$N$70</f>
        <v>0</v>
      </c>
      <c r="P581" s="355">
        <f>[40]Desember!$N$70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[40]Januari!$O$70</f>
        <v>5099010</v>
      </c>
      <c r="F584" s="355">
        <f>[40]Februari!$O$70</f>
        <v>0</v>
      </c>
      <c r="G584" s="355">
        <f>[40]Maret!$O$70</f>
        <v>0</v>
      </c>
      <c r="H584" s="355">
        <f>[40]April!$O$70</f>
        <v>0</v>
      </c>
      <c r="I584" s="355">
        <f>[40]Mei!$O$70</f>
        <v>0</v>
      </c>
      <c r="J584" s="355">
        <f>[40]Juni!$O$70</f>
        <v>0</v>
      </c>
      <c r="K584" s="355">
        <f>[40]Juli!$O$70</f>
        <v>0</v>
      </c>
      <c r="L584" s="355">
        <f>[40]Agustus!$O$70</f>
        <v>0</v>
      </c>
      <c r="M584" s="355">
        <f>[40]September!$O$70</f>
        <v>0</v>
      </c>
      <c r="N584" s="355">
        <f>[40]Oktober!$O$70</f>
        <v>0</v>
      </c>
      <c r="O584" s="355">
        <f>[40]Nopember!$O$70</f>
        <v>1470400</v>
      </c>
      <c r="P584" s="355">
        <f>[40]Desember!$O$70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[40]Januari!$P$70</f>
        <v>0</v>
      </c>
      <c r="F585" s="355">
        <f>[40]Februari!$P$70</f>
        <v>0</v>
      </c>
      <c r="G585" s="355">
        <f>[40]Maret!$P$70</f>
        <v>0</v>
      </c>
      <c r="H585" s="355">
        <f>[40]April!$P$70</f>
        <v>0</v>
      </c>
      <c r="I585" s="355">
        <f>[40]Mei!$P$70</f>
        <v>0</v>
      </c>
      <c r="J585" s="355">
        <f>[40]Juni!$P$70</f>
        <v>0</v>
      </c>
      <c r="K585" s="355">
        <f>[40]Juli!$P$70</f>
        <v>0</v>
      </c>
      <c r="L585" s="355">
        <f>[40]Agustus!$P$70</f>
        <v>0</v>
      </c>
      <c r="M585" s="355">
        <f>[40]September!$P$70</f>
        <v>0</v>
      </c>
      <c r="N585" s="355">
        <f>[40]Oktober!$P$70</f>
        <v>0</v>
      </c>
      <c r="O585" s="355">
        <f>[40]Nopember!$P$70</f>
        <v>0</v>
      </c>
      <c r="P585" s="355">
        <f>[40]Desember!$P$70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[40]Januari!$Q$70</f>
        <v>0</v>
      </c>
      <c r="F586" s="355">
        <f>[40]Februari!$Q$70</f>
        <v>0</v>
      </c>
      <c r="G586" s="355">
        <f>[40]Maret!$Q$70</f>
        <v>0</v>
      </c>
      <c r="H586" s="355">
        <f>[40]April!$Q$70</f>
        <v>0</v>
      </c>
      <c r="I586" s="355">
        <f>[40]Mei!$Q$70</f>
        <v>0</v>
      </c>
      <c r="J586" s="355">
        <f>[40]Juni!$Q$70</f>
        <v>0</v>
      </c>
      <c r="K586" s="355">
        <f>[40]Juli!$Q$70</f>
        <v>0</v>
      </c>
      <c r="L586" s="355">
        <f>[40]Agustus!$Q$70</f>
        <v>0</v>
      </c>
      <c r="M586" s="355">
        <f>[40]September!$Q$70</f>
        <v>0</v>
      </c>
      <c r="N586" s="355">
        <f>[40]Oktober!$Q$70</f>
        <v>0</v>
      </c>
      <c r="O586" s="355">
        <f>[40]Nopember!$Q$70</f>
        <v>0</v>
      </c>
      <c r="P586" s="355">
        <f>[40]Desember!$Q$70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[40]Januari!$R$70</f>
        <v>0</v>
      </c>
      <c r="F587" s="355">
        <f>[40]Februari!$R$70</f>
        <v>0</v>
      </c>
      <c r="G587" s="355">
        <f>[40]Maret!$R$70</f>
        <v>0</v>
      </c>
      <c r="H587" s="355">
        <f>[40]April!$R$70</f>
        <v>0</v>
      </c>
      <c r="I587" s="355">
        <f>[40]Mei!$R$70</f>
        <v>0</v>
      </c>
      <c r="J587" s="355">
        <f>[40]Juni!$R$70</f>
        <v>0</v>
      </c>
      <c r="K587" s="355">
        <f>[40]Juli!$R$70</f>
        <v>6920000</v>
      </c>
      <c r="L587" s="355">
        <f>[40]Agustus!$R$70</f>
        <v>25990000</v>
      </c>
      <c r="M587" s="355">
        <f>[40]September!$R$70</f>
        <v>12946025</v>
      </c>
      <c r="N587" s="355">
        <f>[40]Oktober!$R$70</f>
        <v>8996000</v>
      </c>
      <c r="O587" s="355">
        <f>[40]Nopember!$R$70</f>
        <v>1662000</v>
      </c>
      <c r="P587" s="355">
        <f>[40]Desember!$R$70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'[4]TARGET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[42]Januari!$D$35</f>
        <v>0</v>
      </c>
      <c r="F592" s="355">
        <f>[42]Februari!$D$35</f>
        <v>0</v>
      </c>
      <c r="G592" s="355">
        <f>[42]Maret!$D$35</f>
        <v>0</v>
      </c>
      <c r="H592" s="355">
        <f>[42]April!$D$35</f>
        <v>0</v>
      </c>
      <c r="I592" s="355">
        <f>[42]Mei!$D$35</f>
        <v>0</v>
      </c>
      <c r="J592" s="355">
        <f>[42]Juni!$D$35</f>
        <v>0</v>
      </c>
      <c r="K592" s="355">
        <f>[42]Juli!$D$35</f>
        <v>0</v>
      </c>
      <c r="L592" s="355">
        <f>[42]Agustus!$D$35</f>
        <v>0</v>
      </c>
      <c r="M592" s="355">
        <f>[42]September!$D$35</f>
        <v>0</v>
      </c>
      <c r="N592" s="355">
        <f>[42]Oktober!$D$35</f>
        <v>0</v>
      </c>
      <c r="O592" s="355">
        <f>[42]Nopember!$D$35</f>
        <v>0</v>
      </c>
      <c r="P592" s="355">
        <f>[42]Desember!$D$35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[42]Januari!$E$35</f>
        <v>0</v>
      </c>
      <c r="F593" s="355">
        <f>[42]Februari!$E$35</f>
        <v>0</v>
      </c>
      <c r="G593" s="355">
        <f>[42]Maret!$E$35</f>
        <v>0</v>
      </c>
      <c r="H593" s="355">
        <f>[42]April!$E$35</f>
        <v>0</v>
      </c>
      <c r="I593" s="355">
        <f>[42]Mei!$E$35</f>
        <v>0</v>
      </c>
      <c r="J593" s="355">
        <f>[42]Juni!$E$35</f>
        <v>0</v>
      </c>
      <c r="K593" s="355">
        <f>[42]Juli!$E$35</f>
        <v>0</v>
      </c>
      <c r="L593" s="355">
        <f>[42]Agustus!$E$35</f>
        <v>0</v>
      </c>
      <c r="M593" s="355">
        <f>[42]September!$E$35</f>
        <v>0</v>
      </c>
      <c r="N593" s="355">
        <f>[42]Oktober!$E$35</f>
        <v>0</v>
      </c>
      <c r="O593" s="355">
        <f>[42]Nopember!$E$35</f>
        <v>0</v>
      </c>
      <c r="P593" s="355">
        <f>[42]Desember!$E$35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[42]Januari!$F$35</f>
        <v>0</v>
      </c>
      <c r="F594" s="355">
        <f>[42]Februari!$F$35</f>
        <v>0</v>
      </c>
      <c r="G594" s="355">
        <f>[42]Maret!$F$35</f>
        <v>0</v>
      </c>
      <c r="H594" s="355">
        <f>[42]April!$F$35</f>
        <v>0</v>
      </c>
      <c r="I594" s="355">
        <f>[42]Mei!$F$35</f>
        <v>0</v>
      </c>
      <c r="J594" s="355">
        <f>[42]Juni!$F$35</f>
        <v>0</v>
      </c>
      <c r="K594" s="355">
        <f>[42]Juli!$F$35</f>
        <v>0</v>
      </c>
      <c r="L594" s="355">
        <f>[42]Agustus!$F$35</f>
        <v>0</v>
      </c>
      <c r="M594" s="355">
        <f>[42]September!$F$35</f>
        <v>0</v>
      </c>
      <c r="N594" s="355">
        <f>[42]Oktober!$F$35</f>
        <v>0</v>
      </c>
      <c r="O594" s="355">
        <f>[42]Nopember!$F$35</f>
        <v>0</v>
      </c>
      <c r="P594" s="355">
        <f>[42]Desember!$F$35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[42]Januari!$G$35</f>
        <v>2000000</v>
      </c>
      <c r="F595" s="355">
        <f>[42]Februari!$G$35</f>
        <v>2475000</v>
      </c>
      <c r="G595" s="355">
        <f>[42]Maret!$G$35</f>
        <v>24487400</v>
      </c>
      <c r="H595" s="355">
        <f>[42]April!$G$35</f>
        <v>0</v>
      </c>
      <c r="I595" s="355">
        <f>[42]Mei!$G$35</f>
        <v>0</v>
      </c>
      <c r="J595" s="355">
        <f>[42]Juni!$G$35</f>
        <v>0</v>
      </c>
      <c r="K595" s="355">
        <f>[42]Juli!$G$35</f>
        <v>250000</v>
      </c>
      <c r="L595" s="355">
        <f>[42]Agustus!$G$35</f>
        <v>90900000</v>
      </c>
      <c r="M595" s="355">
        <f>[42]September!$G$35</f>
        <v>0</v>
      </c>
      <c r="N595" s="355">
        <f>[42]Oktober!$G$35</f>
        <v>0</v>
      </c>
      <c r="O595" s="355">
        <f>[42]Nopember!$G$35</f>
        <v>16256250</v>
      </c>
      <c r="P595" s="355">
        <f>[42]Desember!$G$35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[42]Januari!$H$35</f>
        <v>0</v>
      </c>
      <c r="F596" s="355">
        <v>0</v>
      </c>
      <c r="G596" s="355">
        <v>0</v>
      </c>
      <c r="H596" s="355">
        <f>[42]April!$H$35</f>
        <v>0</v>
      </c>
      <c r="I596" s="355">
        <f>[42]Mei!$H$35</f>
        <v>0</v>
      </c>
      <c r="J596" s="355">
        <f>[42]Juni!$H$35</f>
        <v>0</v>
      </c>
      <c r="K596" s="355">
        <v>0</v>
      </c>
      <c r="L596" s="355">
        <f>[42]Agustus!$H$35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'[4]TARGET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[43]Januari!$D$35</f>
        <v>33319348</v>
      </c>
      <c r="F602" s="355">
        <f>[43]Februari!$D$35</f>
        <v>0</v>
      </c>
      <c r="G602" s="355">
        <f>[43]Maret!$D$35</f>
        <v>0</v>
      </c>
      <c r="H602" s="355">
        <f>[43]April!$D$35</f>
        <v>0</v>
      </c>
      <c r="I602" s="355">
        <f>[43]Mei!$D$35</f>
        <v>0</v>
      </c>
      <c r="J602" s="355">
        <f>[43]Juni!$D$35</f>
        <v>0</v>
      </c>
      <c r="K602" s="355">
        <f>[43]Juli!$D$35</f>
        <v>0</v>
      </c>
      <c r="L602" s="355">
        <f>[43]Agustus!$D$35</f>
        <v>0</v>
      </c>
      <c r="M602" s="355">
        <f>[43]September!$D$35</f>
        <v>15841175</v>
      </c>
      <c r="N602" s="355">
        <f>[43]Oktober!$D$35</f>
        <v>0</v>
      </c>
      <c r="O602" s="355">
        <f>[43]Nopember!$D$35</f>
        <v>0</v>
      </c>
      <c r="P602" s="355">
        <f>[43]Desember!$D$35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[43]Januari!$E$35</f>
        <v>0</v>
      </c>
      <c r="F603" s="355">
        <f>[43]Februari!$E$35</f>
        <v>0</v>
      </c>
      <c r="G603" s="355">
        <f>[43]Maret!$E$35</f>
        <v>0</v>
      </c>
      <c r="H603" s="355">
        <f>[43]April!$E$35</f>
        <v>0</v>
      </c>
      <c r="I603" s="355">
        <f>[43]Mei!$E$35</f>
        <v>0</v>
      </c>
      <c r="J603" s="355">
        <f>[43]Juni!$E$35</f>
        <v>0</v>
      </c>
      <c r="K603" s="355">
        <f>[43]Juli!$E$35</f>
        <v>0</v>
      </c>
      <c r="L603" s="355">
        <f>[43]Agustus!$E$35</f>
        <v>0</v>
      </c>
      <c r="M603" s="355">
        <f>[43]September!$E$35</f>
        <v>0</v>
      </c>
      <c r="N603" s="355">
        <f>[43]Oktober!$E$35</f>
        <v>0</v>
      </c>
      <c r="O603" s="355">
        <f>[43]Nopember!$E$35</f>
        <v>0</v>
      </c>
      <c r="P603" s="355">
        <f>[43]Desember!$E$35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[43]Januari!$F$35</f>
        <v>0</v>
      </c>
      <c r="F604" s="355">
        <f>[43]Februari!$F$35</f>
        <v>0</v>
      </c>
      <c r="G604" s="355">
        <f>[43]Maret!$F$35</f>
        <v>0</v>
      </c>
      <c r="H604" s="355">
        <f>[43]April!$F$35</f>
        <v>0</v>
      </c>
      <c r="I604" s="355">
        <f>[43]Mei!$F$35</f>
        <v>0</v>
      </c>
      <c r="J604" s="355">
        <f>[43]Juni!$F$35</f>
        <v>0</v>
      </c>
      <c r="K604" s="355">
        <f>[43]Juli!$F$35</f>
        <v>0</v>
      </c>
      <c r="L604" s="355">
        <f>[43]Agustus!$F$35</f>
        <v>0</v>
      </c>
      <c r="M604" s="355">
        <f>[43]September!$F$35</f>
        <v>0</v>
      </c>
      <c r="N604" s="355">
        <f>[43]Oktober!$F$35</f>
        <v>0</v>
      </c>
      <c r="O604" s="355">
        <f>[43]Nopember!$F$35</f>
        <v>0</v>
      </c>
      <c r="P604" s="355">
        <f>[43]Desember!$F$35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[43]Januari!$G$35</f>
        <v>0</v>
      </c>
      <c r="F605" s="355">
        <f>[43]Februari!$G$35</f>
        <v>0</v>
      </c>
      <c r="G605" s="355">
        <f>[43]Maret!$G$35</f>
        <v>0</v>
      </c>
      <c r="H605" s="355">
        <f>[43]April!$G$35</f>
        <v>9885757</v>
      </c>
      <c r="I605" s="355">
        <f>[43]Mei!$G$35</f>
        <v>6066667</v>
      </c>
      <c r="J605" s="355">
        <f>[43]Juni!$G$35</f>
        <v>0</v>
      </c>
      <c r="K605" s="355">
        <f>[43]Juli!$G$35</f>
        <v>0</v>
      </c>
      <c r="L605" s="355">
        <f>[43]Agustus!$G$35</f>
        <v>0</v>
      </c>
      <c r="M605" s="355">
        <f>[43]September!$G$35</f>
        <v>0</v>
      </c>
      <c r="N605" s="355">
        <f>[43]Oktober!$G$35</f>
        <v>0</v>
      </c>
      <c r="O605" s="355">
        <f>[43]Nopember!$G$35</f>
        <v>0</v>
      </c>
      <c r="P605" s="355">
        <f>[43]Desember!$G$35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[43]Januari!$H$35</f>
        <v>0</v>
      </c>
      <c r="F606" s="355">
        <f>[43]Februari!$H$35</f>
        <v>0</v>
      </c>
      <c r="G606" s="355">
        <f>[43]Maret!$H$35</f>
        <v>0</v>
      </c>
      <c r="H606" s="355">
        <f>[43]April!$H$35</f>
        <v>0</v>
      </c>
      <c r="I606" s="355">
        <f>[43]Mei!$H$35</f>
        <v>0</v>
      </c>
      <c r="J606" s="355">
        <f>[43]Juni!$H$35</f>
        <v>0</v>
      </c>
      <c r="K606" s="355">
        <f>[43]Juli!$H$35</f>
        <v>0</v>
      </c>
      <c r="L606" s="355">
        <f>[43]Agustus!$H$35</f>
        <v>0</v>
      </c>
      <c r="M606" s="355">
        <f>[43]September!$H$35</f>
        <v>0</v>
      </c>
      <c r="N606" s="355">
        <f>[43]Oktober!$H$35</f>
        <v>0</v>
      </c>
      <c r="O606" s="355">
        <f>[43]Nopember!$H$35</f>
        <v>0</v>
      </c>
      <c r="P606" s="355">
        <f>[43]Desember!$H$35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[43]Januari!$I$35</f>
        <v>0</v>
      </c>
      <c r="F607" s="375">
        <f>[43]Februari!$I$35</f>
        <v>0</v>
      </c>
      <c r="G607" s="375">
        <f>[43]Maret!$I$35</f>
        <v>0</v>
      </c>
      <c r="H607" s="375">
        <f>[43]April!$I$35</f>
        <v>0</v>
      </c>
      <c r="I607" s="375">
        <f>[43]Mei!$I$35</f>
        <v>0</v>
      </c>
      <c r="J607" s="375">
        <f>[43]Juni!$I$35</f>
        <v>0</v>
      </c>
      <c r="K607" s="375">
        <f>[43]Juli!$I$35</f>
        <v>0</v>
      </c>
      <c r="L607" s="375">
        <f>[43]Agustus!$I$35</f>
        <v>0</v>
      </c>
      <c r="M607" s="375">
        <f>[43]September!$I$35</f>
        <v>0</v>
      </c>
      <c r="N607" s="375">
        <f>[43]Oktober!$I$35</f>
        <v>0</v>
      </c>
      <c r="O607" s="375">
        <f>[43]Nopember!$I$35</f>
        <v>0</v>
      </c>
      <c r="P607" s="375">
        <f>[43]Desember!$I$35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'[4]TARGET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'[4]TARGET MURNI DAN PERUBAHAN'!D532</f>
        <v>428430000</v>
      </c>
      <c r="E616" s="355">
        <f>[44]Januari!$D$70</f>
        <v>10655000</v>
      </c>
      <c r="F616" s="355">
        <f>[44]Februari!$D$70</f>
        <v>6460000</v>
      </c>
      <c r="G616" s="355">
        <f>[44]Maret!$D$70</f>
        <v>29689200</v>
      </c>
      <c r="H616" s="355">
        <f>[44]April!$D$70</f>
        <v>16315000</v>
      </c>
      <c r="I616" s="355">
        <f>[44]Mei!$D$70</f>
        <v>12876000</v>
      </c>
      <c r="J616" s="355">
        <f>[44]Juni!$D$70</f>
        <v>26121000</v>
      </c>
      <c r="K616" s="355">
        <f>[44]Juli!$D$70</f>
        <v>16450000</v>
      </c>
      <c r="L616" s="355">
        <f>[44]Agustus!$D$70</f>
        <v>5450000</v>
      </c>
      <c r="M616" s="355">
        <f>[44]September!$D$70</f>
        <v>9450000</v>
      </c>
      <c r="N616" s="355">
        <f>[44]Oktober!$D$70</f>
        <v>4750000</v>
      </c>
      <c r="O616" s="355">
        <f>[44]Nopember!$D$70</f>
        <v>4075000</v>
      </c>
      <c r="P616" s="355">
        <f>[44]Desember!$D$70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'[4]TARGET MURNI DAN PERUBAHAN'!D533</f>
        <v>14500000</v>
      </c>
      <c r="E617" s="355">
        <f>[44]Januari!$E$70</f>
        <v>0</v>
      </c>
      <c r="F617" s="355">
        <f>[44]Februari!$E$70</f>
        <v>0</v>
      </c>
      <c r="G617" s="355">
        <f>[44]Maret!$E$70</f>
        <v>2000000</v>
      </c>
      <c r="H617" s="355">
        <f>[44]April!$E$70</f>
        <v>0</v>
      </c>
      <c r="I617" s="355">
        <f>[44]Mei!$E$70</f>
        <v>0</v>
      </c>
      <c r="J617" s="355">
        <f>[44]Juni!$E$70</f>
        <v>3000000</v>
      </c>
      <c r="K617" s="355">
        <f>[44]Juli!$E$70</f>
        <v>1000000</v>
      </c>
      <c r="L617" s="355">
        <f>[44]Agustus!$E$70</f>
        <v>0</v>
      </c>
      <c r="M617" s="355">
        <f>[44]September!$E$70</f>
        <v>3000000</v>
      </c>
      <c r="N617" s="355">
        <f>[44]Oktober!$E$70</f>
        <v>2000000</v>
      </c>
      <c r="O617" s="355">
        <f>[44]Nopember!$E$70</f>
        <v>2000000</v>
      </c>
      <c r="P617" s="355">
        <f>[44]Desember!$E$70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'[4]TARGET MURNI DAN PERUBAHAN'!D534</f>
        <v>50000000</v>
      </c>
      <c r="E618" s="355">
        <f>[44]Januari!$F$70</f>
        <v>0</v>
      </c>
      <c r="F618" s="355">
        <f>[44]Februari!$F$70</f>
        <v>3500000</v>
      </c>
      <c r="G618" s="355">
        <f>[44]Maret!$F$70</f>
        <v>480000</v>
      </c>
      <c r="H618" s="355">
        <f>[44]April!$F$70</f>
        <v>3000000</v>
      </c>
      <c r="I618" s="355">
        <f>[44]Mei!$F$70</f>
        <v>13000000</v>
      </c>
      <c r="J618" s="355">
        <f>[44]Juni!$F$70</f>
        <v>7000000</v>
      </c>
      <c r="K618" s="355">
        <f>[44]Juli!$F$70</f>
        <v>0</v>
      </c>
      <c r="L618" s="355">
        <f>[44]Agustus!$F$70</f>
        <v>0</v>
      </c>
      <c r="M618" s="355">
        <f>[44]September!$F$70</f>
        <v>2700000</v>
      </c>
      <c r="N618" s="355">
        <f>[44]Oktober!$F$70</f>
        <v>18250000</v>
      </c>
      <c r="O618" s="355">
        <f>[44]Nopember!$F$70</f>
        <v>0</v>
      </c>
      <c r="P618" s="355">
        <f>[44]Desember!$F$70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'[4]TARGET MURNI DAN PERUBAHAN'!D535</f>
        <v>40250000</v>
      </c>
      <c r="E619" s="355">
        <f>[44]Januari!$G$70</f>
        <v>0</v>
      </c>
      <c r="F619" s="355">
        <f>[44]Februari!$G$70</f>
        <v>5175000</v>
      </c>
      <c r="G619" s="355">
        <f>[44]Maret!$G$70</f>
        <v>0</v>
      </c>
      <c r="H619" s="355">
        <f>[44]April!$G$70</f>
        <v>5000000</v>
      </c>
      <c r="I619" s="355">
        <f>[44]Mei!$G$70</f>
        <v>0</v>
      </c>
      <c r="J619" s="355">
        <f>[44]Juni!$G$70</f>
        <v>3500000</v>
      </c>
      <c r="K619" s="355">
        <f>[44]Juli!$G$70</f>
        <v>5000000</v>
      </c>
      <c r="L619" s="355">
        <f>[44]Agustus!$G$70</f>
        <v>0</v>
      </c>
      <c r="M619" s="355">
        <f>[44]September!$G$70</f>
        <v>3500000</v>
      </c>
      <c r="N619" s="355">
        <f>[44]Oktober!$G$70</f>
        <v>6500000</v>
      </c>
      <c r="O619" s="355">
        <f>[44]Nopember!$G$70</f>
        <v>4525000</v>
      </c>
      <c r="P619" s="355">
        <f>[44]Desember!$G$70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'[4]TARGET MURNI DAN PERUBAHAN'!D536</f>
        <v>25000000</v>
      </c>
      <c r="E620" s="355">
        <f>[44]Januari!$H$70</f>
        <v>600000</v>
      </c>
      <c r="F620" s="355">
        <f>[44]Februari!$H$70</f>
        <v>500000</v>
      </c>
      <c r="G620" s="355">
        <f>[44]Maret!$H$70</f>
        <v>650000</v>
      </c>
      <c r="H620" s="355">
        <f>[44]April!$H$70</f>
        <v>700000</v>
      </c>
      <c r="I620" s="355">
        <f>[44]Mei!$H$70</f>
        <v>500000</v>
      </c>
      <c r="J620" s="355">
        <f>[44]Juni!$H$70</f>
        <v>750000</v>
      </c>
      <c r="K620" s="355">
        <f>[44]Juli!$H$70</f>
        <v>650000</v>
      </c>
      <c r="L620" s="355">
        <f>[44]Agustus!$H$70</f>
        <v>0</v>
      </c>
      <c r="M620" s="355">
        <f>[44]September!$H$70</f>
        <v>1800000</v>
      </c>
      <c r="N620" s="355">
        <f>[44]Oktober!$H$70</f>
        <v>750000</v>
      </c>
      <c r="O620" s="355">
        <f>[44]Nopember!$H$70</f>
        <v>42550000</v>
      </c>
      <c r="P620" s="355">
        <f>[44]Desember!$H$70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'[4]TARGET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'[4]TARGET MURNI DAN PERUBAHAN'!D538</f>
        <v>60000000</v>
      </c>
      <c r="E622" s="355">
        <f>[44]Januari!$J$70</f>
        <v>0</v>
      </c>
      <c r="F622" s="355">
        <f>[44]Februari!$J$70</f>
        <v>0</v>
      </c>
      <c r="G622" s="355">
        <f>[44]Maret!$J$70</f>
        <v>1000000</v>
      </c>
      <c r="H622" s="355">
        <f>[44]April!$J$70</f>
        <v>0</v>
      </c>
      <c r="I622" s="355">
        <f>[44]Mei!$J$70</f>
        <v>25000000</v>
      </c>
      <c r="J622" s="355">
        <f>[44]Juni!$J$70</f>
        <v>0</v>
      </c>
      <c r="K622" s="355">
        <f>[44]Juli!$J$70</f>
        <v>0</v>
      </c>
      <c r="L622" s="355">
        <f>[44]Agustus!$J$70</f>
        <v>0</v>
      </c>
      <c r="M622" s="355">
        <f>[44]September!$J$70</f>
        <v>0</v>
      </c>
      <c r="N622" s="355">
        <f>[44]Oktober!$J$70</f>
        <v>0</v>
      </c>
      <c r="O622" s="355">
        <f>[44]Nopember!$J$70</f>
        <v>0</v>
      </c>
      <c r="P622" s="355">
        <f>[44]Desember!$J$70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'[4]TARGET MURNI DAN PERUBAHAN'!D539</f>
        <v>0</v>
      </c>
      <c r="E623" s="355">
        <f>[44]Januari!$K$70</f>
        <v>0</v>
      </c>
      <c r="F623" s="355">
        <f>[44]Februari!$K$70</f>
        <v>0</v>
      </c>
      <c r="G623" s="355">
        <f>[44]Maret!$K$70</f>
        <v>0</v>
      </c>
      <c r="H623" s="355">
        <f>[44]April!$K$70</f>
        <v>0</v>
      </c>
      <c r="I623" s="355">
        <f>[44]Mei!$K$70</f>
        <v>0</v>
      </c>
      <c r="J623" s="355">
        <f>[44]Juni!$K$70</f>
        <v>0</v>
      </c>
      <c r="K623" s="355">
        <f>[44]Juli!$K$70</f>
        <v>0</v>
      </c>
      <c r="L623" s="355">
        <f>[44]Agustus!$K$70</f>
        <v>0</v>
      </c>
      <c r="M623" s="355">
        <f>[44]September!$K$70</f>
        <v>0</v>
      </c>
      <c r="N623" s="355">
        <f>[44]Oktober!$K$70</f>
        <v>0</v>
      </c>
      <c r="O623" s="355">
        <f>[44]Nopember!$K$70</f>
        <v>0</v>
      </c>
      <c r="P623" s="355">
        <f>[44]Desember!$K$70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'[4]TARGET MURNI DAN PERUBAHAN'!D540</f>
        <v>0</v>
      </c>
      <c r="E624" s="355">
        <f>[44]Januari!$L$70</f>
        <v>0</v>
      </c>
      <c r="F624" s="355">
        <f>[44]Februari!$L$70</f>
        <v>0</v>
      </c>
      <c r="G624" s="355">
        <f>[44]Maret!$L$70</f>
        <v>0</v>
      </c>
      <c r="H624" s="355">
        <f>[44]April!$L$70</f>
        <v>0</v>
      </c>
      <c r="I624" s="355">
        <f>[44]Mei!$L$70</f>
        <v>0</v>
      </c>
      <c r="J624" s="355">
        <f>[44]Juni!$L$70</f>
        <v>0</v>
      </c>
      <c r="K624" s="355">
        <f>[44]Juli!$L$70</f>
        <v>0</v>
      </c>
      <c r="L624" s="355">
        <f>[44]Agustus!$L$70</f>
        <v>0</v>
      </c>
      <c r="M624" s="355">
        <f>[44]September!$L$70</f>
        <v>0</v>
      </c>
      <c r="N624" s="355">
        <f>[44]Oktober!$L$70</f>
        <v>0</v>
      </c>
      <c r="O624" s="355">
        <f>[44]Nopember!$L$70</f>
        <v>0</v>
      </c>
      <c r="P624" s="355">
        <f>[44]Desember!$L$70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'[4]TARGET MURNI DAN PERUBAHAN'!D543</f>
        <v>185000000</v>
      </c>
      <c r="E627" s="355">
        <f>[44]Januari!$M$70</f>
        <v>10000000</v>
      </c>
      <c r="F627" s="355">
        <f>[44]Februari!$M$70</f>
        <v>17400000</v>
      </c>
      <c r="G627" s="355">
        <f>[44]Maret!$M$70</f>
        <v>9750000</v>
      </c>
      <c r="H627" s="355">
        <f>[44]April!$M$70</f>
        <v>11900000</v>
      </c>
      <c r="I627" s="355">
        <f>[44]Mei!$M$70</f>
        <v>8200000</v>
      </c>
      <c r="J627" s="355">
        <f>[44]Juni!$M$70</f>
        <v>10750000</v>
      </c>
      <c r="K627" s="355">
        <f>[44]Juli!$M$70</f>
        <v>19000000</v>
      </c>
      <c r="L627" s="355">
        <f>[44]Agustus!$M$70</f>
        <v>14100000</v>
      </c>
      <c r="M627" s="355">
        <f>[44]September!$M$70</f>
        <v>16100000</v>
      </c>
      <c r="N627" s="355">
        <f>[44]Oktober!$M$70</f>
        <v>18600000</v>
      </c>
      <c r="O627" s="355">
        <f>[44]Nopember!$M$70</f>
        <v>16200000</v>
      </c>
      <c r="P627" s="355">
        <f>[44]Desember!$M$70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'[4]TARGET MURNI DAN PERUBAHAN'!D544</f>
        <v>155000000</v>
      </c>
      <c r="E628" s="355">
        <f>[44]Januari!$N$70</f>
        <v>1140000</v>
      </c>
      <c r="F628" s="355">
        <f>[44]Februari!$N$70</f>
        <v>14500000</v>
      </c>
      <c r="G628" s="355">
        <f>[44]Maret!$N$70</f>
        <v>11401000</v>
      </c>
      <c r="H628" s="355">
        <f>[44]April!$N$70</f>
        <v>18397500</v>
      </c>
      <c r="I628" s="355">
        <f>[44]Mei!$N$70</f>
        <v>23619500</v>
      </c>
      <c r="J628" s="355">
        <f>[44]Juni!$N$70</f>
        <v>9455000</v>
      </c>
      <c r="K628" s="355">
        <f>[44]Juli!$N$70</f>
        <v>6047000</v>
      </c>
      <c r="L628" s="355">
        <f>[44]Agustus!$N$70</f>
        <v>11658500</v>
      </c>
      <c r="M628" s="355">
        <f>[44]September!$N$70</f>
        <v>5556000</v>
      </c>
      <c r="N628" s="355">
        <f>[44]Oktober!$N$70</f>
        <v>21295000</v>
      </c>
      <c r="O628" s="355">
        <f>[44]Nopember!$N$70</f>
        <v>17265000</v>
      </c>
      <c r="P628" s="355">
        <f>[44]Desember!$N$70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'[4]TARGET MURNI DAN PERUBAHAN'!D545</f>
        <v>85000000</v>
      </c>
      <c r="E629" s="355">
        <f>[44]Januari!$O$70</f>
        <v>4600000</v>
      </c>
      <c r="F629" s="355">
        <f>[44]Februari!$O$70</f>
        <v>12550000</v>
      </c>
      <c r="G629" s="355">
        <f>[44]Maret!$O$70</f>
        <v>9000000</v>
      </c>
      <c r="H629" s="355">
        <f>[44]April!$O$70</f>
        <v>9720000</v>
      </c>
      <c r="I629" s="355">
        <f>[44]Mei!$O$70</f>
        <v>6600000</v>
      </c>
      <c r="J629" s="355">
        <f>[44]Juni!$O$70</f>
        <v>5475000</v>
      </c>
      <c r="K629" s="355">
        <f>[44]Juli!$O$70</f>
        <v>2750000</v>
      </c>
      <c r="L629" s="355">
        <f>[44]Agustus!$O$70</f>
        <v>11727500</v>
      </c>
      <c r="M629" s="355">
        <f>[44]September!$O$70</f>
        <v>5300000</v>
      </c>
      <c r="N629" s="355">
        <f>[44]Oktober!$O$70</f>
        <v>3550000</v>
      </c>
      <c r="O629" s="355">
        <f>[44]Nopember!$O$70</f>
        <v>3000000</v>
      </c>
      <c r="P629" s="355">
        <f>[44]Desember!$O$70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'[4]TARGET MURNI DAN PERUBAHAN'!D549</f>
        <v>0</v>
      </c>
      <c r="E630" s="355">
        <f>[44]Januari!$P$70</f>
        <v>0</v>
      </c>
      <c r="F630" s="355">
        <f>[44]Februari!$P$70</f>
        <v>0</v>
      </c>
      <c r="G630" s="355">
        <f>[44]Maret!$P$70</f>
        <v>0</v>
      </c>
      <c r="H630" s="355">
        <f>[44]April!$P$70</f>
        <v>0</v>
      </c>
      <c r="I630" s="355">
        <f>[44]Mei!$P$70</f>
        <v>0</v>
      </c>
      <c r="J630" s="355">
        <f>[44]Juni!$P$70</f>
        <v>0</v>
      </c>
      <c r="K630" s="355">
        <f>[44]Juli!$P$70</f>
        <v>0</v>
      </c>
      <c r="L630" s="355">
        <f>[44]Agustus!$P$70</f>
        <v>0</v>
      </c>
      <c r="M630" s="355">
        <f>[44]September!$P$70</f>
        <v>0</v>
      </c>
      <c r="N630" s="355">
        <f>[44]Oktober!$P$70</f>
        <v>0</v>
      </c>
      <c r="O630" s="355">
        <f>[44]Nopember!$P$70</f>
        <v>0</v>
      </c>
      <c r="P630" s="355">
        <f>[44]Desember!$P$70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'[4]TARGET MURNI DAN PERUBAHAN'!D547</f>
        <v>15000000</v>
      </c>
      <c r="E631" s="355">
        <f>[44]Januari!$Q$70</f>
        <v>900000</v>
      </c>
      <c r="F631" s="355">
        <f>[44]Februari!$Q$70</f>
        <v>0</v>
      </c>
      <c r="G631" s="355">
        <f>[44]Maret!$Q$70</f>
        <v>2385000</v>
      </c>
      <c r="H631" s="355">
        <f>[44]April!$Q$70</f>
        <v>1000000</v>
      </c>
      <c r="I631" s="355">
        <f>[44]Mei!$Q$70</f>
        <v>1500000</v>
      </c>
      <c r="J631" s="355">
        <f>[44]Juni!$Q$70</f>
        <v>0</v>
      </c>
      <c r="K631" s="355">
        <f>[44]Juli!$Q$70</f>
        <v>2230000</v>
      </c>
      <c r="L631" s="355">
        <f>[44]Agustus!$Q$70</f>
        <v>1510000</v>
      </c>
      <c r="M631" s="355">
        <f>[44]September!$Q$70</f>
        <v>0</v>
      </c>
      <c r="N631" s="355">
        <f>[44]Oktober!$Q$70</f>
        <v>1325000</v>
      </c>
      <c r="O631" s="355">
        <f>[44]Nopember!$Q$70</f>
        <v>0</v>
      </c>
      <c r="P631" s="355">
        <f>[44]Desember!$Q$70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'[4]TARGET MURNI DAN PERUBAHAN'!D548</f>
        <v>30000000</v>
      </c>
      <c r="E632" s="355">
        <f>[44]Januari!$R$70</f>
        <v>0</v>
      </c>
      <c r="F632" s="355">
        <f>[44]Februari!$R$70</f>
        <v>0</v>
      </c>
      <c r="G632" s="355">
        <f>[44]Maret!$R$70</f>
        <v>2000000</v>
      </c>
      <c r="H632" s="355">
        <f>[44]April!$R$70</f>
        <v>0</v>
      </c>
      <c r="I632" s="355">
        <f>[44]Mei!$R$70</f>
        <v>0</v>
      </c>
      <c r="J632" s="355">
        <f>[44]Juni!$R$70</f>
        <v>0</v>
      </c>
      <c r="K632" s="355">
        <f>[44]Juli!$R$70</f>
        <v>2000000</v>
      </c>
      <c r="L632" s="355">
        <f>[44]Agustus!$R$70</f>
        <v>0</v>
      </c>
      <c r="M632" s="355">
        <f>[44]September!$R$70</f>
        <v>0</v>
      </c>
      <c r="N632" s="355">
        <f>[44]Oktober!$R$70</f>
        <v>0</v>
      </c>
      <c r="O632" s="355">
        <f>[44]Nopember!$R$70</f>
        <v>0</v>
      </c>
      <c r="P632" s="355">
        <f>[44]Desember!$R$70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'[4]TARGET MURNI DAN PERUBAHAN'!D546</f>
        <v>335000000</v>
      </c>
      <c r="E633" s="355">
        <f>[44]Januari!$I$70</f>
        <v>10440000</v>
      </c>
      <c r="F633" s="355">
        <f>[44]Februari!$I$70</f>
        <v>0</v>
      </c>
      <c r="G633" s="355">
        <f>[44]Maret!$I$70</f>
        <v>39750000</v>
      </c>
      <c r="H633" s="355">
        <f>[44]April!$I$70</f>
        <v>16000000</v>
      </c>
      <c r="I633" s="355">
        <f>[44]Mei!$I$70</f>
        <v>77550000</v>
      </c>
      <c r="J633" s="355">
        <f>[44]Juni!$I$70</f>
        <v>31950000</v>
      </c>
      <c r="K633" s="355">
        <f>[44]Juli!$I$70</f>
        <v>22500000</v>
      </c>
      <c r="L633" s="355">
        <f>[44]Agustus!$I$70</f>
        <v>21300000</v>
      </c>
      <c r="M633" s="355">
        <f>[44]September!$I$70</f>
        <v>72025000</v>
      </c>
      <c r="N633" s="355">
        <f>[44]Oktober!$I$70</f>
        <v>0</v>
      </c>
      <c r="O633" s="355">
        <f>[44]Nopember!$I$70</f>
        <v>30100000</v>
      </c>
      <c r="P633" s="355">
        <f>[44]Desember!$I$70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'[4]TARGET MURNI DAN PERUBAHAN'!D550</f>
        <v>0</v>
      </c>
      <c r="E635" s="371">
        <f>[44]Januari!$S$70</f>
        <v>0</v>
      </c>
      <c r="F635" s="371">
        <f>[44]Februari!$S$70</f>
        <v>0</v>
      </c>
      <c r="G635" s="371">
        <f>[44]Maret!$S$70</f>
        <v>0</v>
      </c>
      <c r="H635" s="371">
        <f>[44]April!$S$70</f>
        <v>0</v>
      </c>
      <c r="I635" s="371">
        <f>[44]Mei!$S$70</f>
        <v>0</v>
      </c>
      <c r="J635" s="371">
        <f>[44]Juni!$S$70</f>
        <v>0</v>
      </c>
      <c r="K635" s="371">
        <f>[44]Juli!$S$70</f>
        <v>0</v>
      </c>
      <c r="L635" s="371">
        <f>[44]Agustus!$S$70</f>
        <v>0</v>
      </c>
      <c r="M635" s="371">
        <f>[44]September!$S$70</f>
        <v>0</v>
      </c>
      <c r="N635" s="371">
        <f>[44]Oktober!$S$70</f>
        <v>0</v>
      </c>
      <c r="O635" s="371">
        <f>[44]Nopember!$S$70</f>
        <v>0</v>
      </c>
      <c r="P635" s="371">
        <f>[44]Desember!$S$70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'[4]TARGET MURNI DAN PERUBAHAN'!D554</f>
        <v>0</v>
      </c>
      <c r="E638" s="355">
        <f>[44]Januari!$T$70</f>
        <v>0</v>
      </c>
      <c r="F638" s="355">
        <f>[44]Februari!$T$70</f>
        <v>0</v>
      </c>
      <c r="G638" s="355">
        <f>[44]Maret!$T$70</f>
        <v>0</v>
      </c>
      <c r="H638" s="355">
        <f>[44]April!$T$70</f>
        <v>0</v>
      </c>
      <c r="I638" s="355">
        <f>[44]Mei!$T$70</f>
        <v>0</v>
      </c>
      <c r="J638" s="355">
        <f>[44]Juni!$T$70</f>
        <v>0</v>
      </c>
      <c r="K638" s="355">
        <f>[44]Juli!$T$70</f>
        <v>0</v>
      </c>
      <c r="L638" s="355">
        <f>[44]Agustus!$T$70</f>
        <v>0</v>
      </c>
      <c r="M638" s="355">
        <f>[44]September!$T$70</f>
        <v>0</v>
      </c>
      <c r="N638" s="355">
        <f>[44]Oktober!$T$70</f>
        <v>0</v>
      </c>
      <c r="O638" s="355">
        <f>[44]Nopember!$T$70</f>
        <v>0</v>
      </c>
      <c r="P638" s="355">
        <f>[44]Desember!$T$70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[44]Januari!$U$70</f>
        <v>0</v>
      </c>
      <c r="F639" s="371">
        <f>[44]Februari!$U$70</f>
        <v>0</v>
      </c>
      <c r="G639" s="371">
        <f>[44]Maret!$U$70</f>
        <v>0</v>
      </c>
      <c r="H639" s="371">
        <f>[44]April!$U$70</f>
        <v>0</v>
      </c>
      <c r="I639" s="371">
        <f>[44]Mei!$U$70</f>
        <v>0</v>
      </c>
      <c r="J639" s="371">
        <f>[44]Juni!$U$70</f>
        <v>0</v>
      </c>
      <c r="K639" s="371">
        <f>[44]Juli!$U$70</f>
        <v>0</v>
      </c>
      <c r="L639" s="371">
        <f>[44]Agustus!$U$70</f>
        <v>0</v>
      </c>
      <c r="M639" s="371">
        <f>[44]September!$U$70</f>
        <v>0</v>
      </c>
      <c r="N639" s="371">
        <f>[44]Oktober!$U$70</f>
        <v>0</v>
      </c>
      <c r="O639" s="371">
        <f>[44]Nopember!$U$70</f>
        <v>0</v>
      </c>
      <c r="P639" s="371">
        <f>[44]Desember!$U$70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[44]Januari!$V$70</f>
        <v>0</v>
      </c>
      <c r="F640" s="355">
        <f>[44]Februari!$V$70</f>
        <v>0</v>
      </c>
      <c r="G640" s="355">
        <f>[44]Maret!$V$70</f>
        <v>0</v>
      </c>
      <c r="H640" s="355">
        <f>[44]April!$V$70</f>
        <v>0</v>
      </c>
      <c r="I640" s="355">
        <f>[44]Mei!$V$70</f>
        <v>0</v>
      </c>
      <c r="J640" s="355">
        <f>[44]Juni!$V$70</f>
        <v>0</v>
      </c>
      <c r="K640" s="355">
        <f>[44]Juli!$V$70</f>
        <v>0</v>
      </c>
      <c r="L640" s="355">
        <f>[44]Agustus!$V$70</f>
        <v>0</v>
      </c>
      <c r="M640" s="355">
        <f>[44]September!$V$70</f>
        <v>0</v>
      </c>
      <c r="N640" s="355">
        <f>[44]Oktober!$V$70</f>
        <v>0</v>
      </c>
      <c r="O640" s="355">
        <f>[44]Nopember!$V$70</f>
        <v>0</v>
      </c>
      <c r="P640" s="355">
        <f>[44]Desember!$V$70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[44]Januari!$W$70</f>
        <v>2000000</v>
      </c>
      <c r="F641" s="355">
        <f>[44]Februari!$W$70</f>
        <v>2739900</v>
      </c>
      <c r="G641" s="355">
        <f>[44]Maret!$W$70</f>
        <v>773721.63</v>
      </c>
      <c r="H641" s="355">
        <f>[44]April!$W$70</f>
        <v>0</v>
      </c>
      <c r="I641" s="355">
        <f>[44]Mei!$W$70</f>
        <v>4526800</v>
      </c>
      <c r="J641" s="355">
        <f>[44]Juni!$W$70</f>
        <v>2715000</v>
      </c>
      <c r="K641" s="355">
        <f>[44]Juli!$W$70</f>
        <v>2440000</v>
      </c>
      <c r="L641" s="355">
        <f>[44]Agustus!$W$70</f>
        <v>6578750</v>
      </c>
      <c r="M641" s="355">
        <f>[44]September!$W$70</f>
        <v>2110000</v>
      </c>
      <c r="N641" s="355">
        <f>[44]Oktober!$W$70</f>
        <v>2700000</v>
      </c>
      <c r="O641" s="355">
        <f>[44]Nopember!$W$70</f>
        <v>18937099.960000001</v>
      </c>
      <c r="P641" s="355">
        <f>[44]Desember!$W$70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'[4]TARGET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'[4]TARGET MURNI DAN PERUBAHAN'!D563</f>
        <v>315000000</v>
      </c>
      <c r="E648" s="375">
        <f>[45]Januari!$D$35</f>
        <v>18004600</v>
      </c>
      <c r="F648" s="375">
        <f>[45]Februari!$D$35</f>
        <v>51683750</v>
      </c>
      <c r="G648" s="375">
        <f>[45]Maret!$D$35</f>
        <v>45704050</v>
      </c>
      <c r="H648" s="375">
        <f>[45]April!$D$35</f>
        <v>35075000</v>
      </c>
      <c r="I648" s="375">
        <f>[45]Mei!$D$35</f>
        <v>44371050</v>
      </c>
      <c r="J648" s="375">
        <f>[45]Juni!$D$35</f>
        <v>16606950</v>
      </c>
      <c r="K648" s="375">
        <f>[45]Juli!$D$35</f>
        <v>24969700</v>
      </c>
      <c r="L648" s="375">
        <f>[45]Agustus!$D$35</f>
        <v>14837650</v>
      </c>
      <c r="M648" s="375">
        <f>[45]September!$D$35</f>
        <v>31223500</v>
      </c>
      <c r="N648" s="375">
        <f>[45]Oktober!$D$35</f>
        <v>4390500</v>
      </c>
      <c r="O648" s="375">
        <f>[45]Nopember!$D$35</f>
        <v>0</v>
      </c>
      <c r="P648" s="375">
        <f>[45]Desember!$D$35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[45]Januari!$E$35</f>
        <v>0</v>
      </c>
      <c r="F651" s="355">
        <f>[45]Februari!$E$35</f>
        <v>0</v>
      </c>
      <c r="G651" s="355">
        <f>[45]Maret!$E$35</f>
        <v>0</v>
      </c>
      <c r="H651" s="355">
        <f>[45]April!$E$35</f>
        <v>0</v>
      </c>
      <c r="I651" s="355">
        <f>[45]Mei!$E$35</f>
        <v>0</v>
      </c>
      <c r="J651" s="355">
        <f>[45]Juni!$E$35</f>
        <v>0</v>
      </c>
      <c r="K651" s="355">
        <f>[45]Juli!$E$35</f>
        <v>0</v>
      </c>
      <c r="L651" s="355">
        <f>[45]Agustus!$E$35</f>
        <v>0</v>
      </c>
      <c r="M651" s="355">
        <f>[45]September!$E$35</f>
        <v>0</v>
      </c>
      <c r="N651" s="355">
        <f>[45]Oktober!$E$35</f>
        <v>0</v>
      </c>
      <c r="O651" s="355">
        <f>[45]Nopember!$E$35</f>
        <v>0</v>
      </c>
      <c r="P651" s="355">
        <f>[45]Desember!$E$35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[45]Januari!$F$35</f>
        <v>0</v>
      </c>
      <c r="F652" s="355">
        <f>[45]Februari!$F$35</f>
        <v>0</v>
      </c>
      <c r="G652" s="355">
        <f>[45]Maret!$F$35</f>
        <v>0</v>
      </c>
      <c r="H652" s="355">
        <f>[45]April!$F$35</f>
        <v>0</v>
      </c>
      <c r="I652" s="355">
        <f>[45]Mei!$F$35</f>
        <v>0</v>
      </c>
      <c r="J652" s="355">
        <f>[45]Juni!$F$35</f>
        <v>0</v>
      </c>
      <c r="K652" s="355">
        <f>[45]Juli!$F$35</f>
        <v>0</v>
      </c>
      <c r="L652" s="355">
        <f>[45]Agustus!$F$35</f>
        <v>0</v>
      </c>
      <c r="M652" s="355">
        <f>[45]September!$F$35</f>
        <v>0</v>
      </c>
      <c r="N652" s="355">
        <f>[45]Oktober!$F$35</f>
        <v>0</v>
      </c>
      <c r="O652" s="355">
        <f>[45]Nopember!$F$35</f>
        <v>0</v>
      </c>
      <c r="P652" s="355">
        <f>[45]Desember!$F$35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[45]Januari!$G$35</f>
        <v>0</v>
      </c>
      <c r="F653" s="355">
        <f>[45]Februari!$G$35</f>
        <v>0</v>
      </c>
      <c r="G653" s="355">
        <f>[45]Maret!$G$35</f>
        <v>0</v>
      </c>
      <c r="H653" s="355">
        <f>[45]April!$G$35</f>
        <v>0</v>
      </c>
      <c r="I653" s="355">
        <f>[45]Mei!$G$35</f>
        <v>0</v>
      </c>
      <c r="J653" s="355">
        <f>[45]Juni!$G$35</f>
        <v>0</v>
      </c>
      <c r="K653" s="355">
        <f>[45]Juli!$G$35</f>
        <v>0</v>
      </c>
      <c r="L653" s="355">
        <f>[45]Agustus!$G$35</f>
        <v>0</v>
      </c>
      <c r="M653" s="355">
        <f>[45]September!$G$35</f>
        <v>0</v>
      </c>
      <c r="N653" s="355">
        <f>[45]Oktober!$G$35</f>
        <v>0</v>
      </c>
      <c r="O653" s="355">
        <f>[45]Nopember!$G$35</f>
        <v>0</v>
      </c>
      <c r="P653" s="355">
        <f>[45]Desember!$G$35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'[4]TARGET MURNI DAN PERUBAHAN'!D568</f>
        <v>0</v>
      </c>
      <c r="E654" s="355">
        <f>[45]Januari!$H$35</f>
        <v>0</v>
      </c>
      <c r="F654" s="355">
        <f>[45]Februari!$H$35</f>
        <v>0</v>
      </c>
      <c r="G654" s="355">
        <f>[45]Maret!$H$35</f>
        <v>0</v>
      </c>
      <c r="H654" s="355">
        <f>[45]April!$H$35</f>
        <v>0</v>
      </c>
      <c r="I654" s="355">
        <f>[45]Mei!$H$35</f>
        <v>0</v>
      </c>
      <c r="J654" s="355">
        <f>[45]Juni!$H$35</f>
        <v>9229550</v>
      </c>
      <c r="K654" s="355">
        <f>[45]Juli!$H$35</f>
        <v>820000</v>
      </c>
      <c r="L654" s="355">
        <f>[45]Agustus!$H$35</f>
        <v>0</v>
      </c>
      <c r="M654" s="355">
        <f>[45]September!$H$35</f>
        <v>0</v>
      </c>
      <c r="N654" s="355">
        <f>[45]Oktober!$H$35</f>
        <v>0</v>
      </c>
      <c r="O654" s="355">
        <f>[45]Nopember!$H$35</f>
        <v>0</v>
      </c>
      <c r="P654" s="355">
        <f>[45]Desember!$H$35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'[4]TARGET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[50]Januari!$D$35</f>
        <v>0</v>
      </c>
      <c r="F660" s="355">
        <f>[50]Februari!$D$35</f>
        <v>0</v>
      </c>
      <c r="G660" s="355">
        <f>[50]Maret!$D$35</f>
        <v>0</v>
      </c>
      <c r="H660" s="355">
        <f>[50]April!$D$35</f>
        <v>0</v>
      </c>
      <c r="I660" s="355">
        <f>[50]Mei!$D$35</f>
        <v>0</v>
      </c>
      <c r="J660" s="355">
        <f>[50]Juni!$D$35</f>
        <v>0</v>
      </c>
      <c r="K660" s="355">
        <f>[50]Juli!$D$35</f>
        <v>0</v>
      </c>
      <c r="L660" s="355">
        <f>[50]Agustus!$D$35</f>
        <v>0</v>
      </c>
      <c r="M660" s="355">
        <f>[50]September!$D$35</f>
        <v>0</v>
      </c>
      <c r="N660" s="355">
        <f>[50]Oktober!$D$35</f>
        <v>0</v>
      </c>
      <c r="O660" s="355">
        <f>[50]Nopember!$D$35</f>
        <v>0</v>
      </c>
      <c r="P660" s="355">
        <f>[50]Desember!$D$35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[50]Januari!$E$35</f>
        <v>0</v>
      </c>
      <c r="F661" s="355">
        <f>[50]Februari!$E$35</f>
        <v>0</v>
      </c>
      <c r="G661" s="355">
        <f>[50]Maret!$E$35</f>
        <v>0</v>
      </c>
      <c r="H661" s="355">
        <f>[50]April!$E$35</f>
        <v>0</v>
      </c>
      <c r="I661" s="355">
        <f>[50]Mei!$E$35</f>
        <v>0</v>
      </c>
      <c r="J661" s="355">
        <f>[50]Juni!$E$35</f>
        <v>0</v>
      </c>
      <c r="K661" s="355">
        <f>[50]Juli!$E$35</f>
        <v>0</v>
      </c>
      <c r="L661" s="355">
        <f>[50]Agustus!$E$35</f>
        <v>0</v>
      </c>
      <c r="M661" s="355">
        <f>[50]September!$E$35</f>
        <v>0</v>
      </c>
      <c r="N661" s="355">
        <f>[50]Oktober!$E$35</f>
        <v>0</v>
      </c>
      <c r="O661" s="355">
        <f>[50]Nopember!$E$35</f>
        <v>0</v>
      </c>
      <c r="P661" s="355">
        <f>[50]Desember!$E$35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[50]Januari!$F$35</f>
        <v>0</v>
      </c>
      <c r="F662" s="355">
        <f>[50]Februari!$F$35</f>
        <v>0</v>
      </c>
      <c r="G662" s="355">
        <f>[50]Maret!$F$35</f>
        <v>0</v>
      </c>
      <c r="H662" s="355">
        <f>[50]April!$F$35</f>
        <v>0</v>
      </c>
      <c r="I662" s="355">
        <f>[50]Mei!$F$35</f>
        <v>0</v>
      </c>
      <c r="J662" s="355">
        <f>[50]Juni!$F$35</f>
        <v>0</v>
      </c>
      <c r="K662" s="355">
        <f>[50]Juli!$F$35</f>
        <v>0</v>
      </c>
      <c r="L662" s="355">
        <f>[50]Agustus!$F$35</f>
        <v>0</v>
      </c>
      <c r="M662" s="355">
        <f>[50]September!$F$35</f>
        <v>0</v>
      </c>
      <c r="N662" s="355">
        <f>[50]Oktober!$F$35</f>
        <v>0</v>
      </c>
      <c r="O662" s="355">
        <f>[50]Nopember!$F$35</f>
        <v>0</v>
      </c>
      <c r="P662" s="355">
        <f>[50]Desember!$F$35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[50]Januari!$G$35</f>
        <v>0</v>
      </c>
      <c r="F663" s="355">
        <f>[50]Februari!$G$35</f>
        <v>0</v>
      </c>
      <c r="G663" s="355">
        <f>[50]Maret!$G$35</f>
        <v>0</v>
      </c>
      <c r="H663" s="355">
        <f>[50]April!$G$35</f>
        <v>0</v>
      </c>
      <c r="I663" s="355">
        <f>[50]Mei!$G$35</f>
        <v>0</v>
      </c>
      <c r="J663" s="355">
        <f>[50]Juni!$G$35</f>
        <v>0</v>
      </c>
      <c r="K663" s="355">
        <f>[50]Juli!$G$35</f>
        <v>0</v>
      </c>
      <c r="L663" s="355">
        <f>[50]Agustus!$G$35</f>
        <v>0</v>
      </c>
      <c r="M663" s="355">
        <f>[50]September!$G$35</f>
        <v>0</v>
      </c>
      <c r="N663" s="355">
        <f>[50]Oktober!$G$35</f>
        <v>0</v>
      </c>
      <c r="O663" s="355">
        <f>[50]Nopember!$G$35</f>
        <v>0</v>
      </c>
      <c r="P663" s="355">
        <f>[50]Desember!$G$35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'[4]TARGET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'[4]TARGET MURNI DAN PERUBAHAN'!D586</f>
        <v>0</v>
      </c>
      <c r="E669" s="340">
        <f>[51]Januari!$D$35</f>
        <v>0</v>
      </c>
      <c r="F669" s="340">
        <f>[51]Februari!$D$35</f>
        <v>0</v>
      </c>
      <c r="G669" s="340">
        <f>[51]Maret!$D$35</f>
        <v>0</v>
      </c>
      <c r="H669" s="340">
        <f>[51]April!$D$35</f>
        <v>0</v>
      </c>
      <c r="I669" s="340">
        <f>[51]Mei!$D$35</f>
        <v>0</v>
      </c>
      <c r="J669" s="340">
        <f>[51]Juni!$D$35</f>
        <v>5213500</v>
      </c>
      <c r="K669" s="340">
        <f>[51]Juli!$D$35</f>
        <v>4150000</v>
      </c>
      <c r="L669" s="340">
        <f>[51]Agustus!$D$35</f>
        <v>0</v>
      </c>
      <c r="M669" s="340">
        <f>[51]September!$D$35</f>
        <v>0</v>
      </c>
      <c r="N669" s="340">
        <f>[51]Oktober!$D$35</f>
        <v>5880500</v>
      </c>
      <c r="O669" s="340">
        <f>[51]Nopember!$D$35</f>
        <v>15720000</v>
      </c>
      <c r="P669" s="340">
        <f>[51]Desember!$D$35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'[4]TARGET MURNI DAN PERUBAHAN'!D587</f>
        <v>0</v>
      </c>
      <c r="E670" s="340">
        <f>[51]Januari!$F$35</f>
        <v>0</v>
      </c>
      <c r="F670" s="340">
        <f>[51]Februari!$F$35</f>
        <v>0</v>
      </c>
      <c r="G670" s="340">
        <f>[51]Maret!$F$35</f>
        <v>0</v>
      </c>
      <c r="H670" s="340">
        <f>[51]April!$F$35</f>
        <v>0</v>
      </c>
      <c r="I670" s="340">
        <f>[51]Mei!$F$35</f>
        <v>0</v>
      </c>
      <c r="J670" s="340">
        <f>[51]Juni!$F$35</f>
        <v>32000000</v>
      </c>
      <c r="K670" s="340">
        <f>[51]Juli!$F$35</f>
        <v>0</v>
      </c>
      <c r="L670" s="340">
        <f>[51]Agustus!$F$35</f>
        <v>0</v>
      </c>
      <c r="M670" s="340">
        <f>[51]September!$F$35</f>
        <v>0</v>
      </c>
      <c r="N670" s="340">
        <f>[51]Oktober!$F$35</f>
        <v>0</v>
      </c>
      <c r="O670" s="340">
        <f>[51]Nopember!$F$35</f>
        <v>350000</v>
      </c>
      <c r="P670" s="340">
        <f>[51]Desember!$F$35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[51]Januari!$E$35</f>
        <v>0</v>
      </c>
      <c r="F673" s="355">
        <f>[51]Februari!$E$35</f>
        <v>0</v>
      </c>
      <c r="G673" s="355">
        <f>[51]Maret!$E$35</f>
        <v>0</v>
      </c>
      <c r="H673" s="355">
        <f>[51]April!$E$35</f>
        <v>0</v>
      </c>
      <c r="I673" s="355">
        <f>[51]Mei!$E$35</f>
        <v>0</v>
      </c>
      <c r="J673" s="355">
        <f>[51]Juni!$E$35</f>
        <v>0</v>
      </c>
      <c r="K673" s="355">
        <f>[51]Juli!$E$35</f>
        <v>0</v>
      </c>
      <c r="L673" s="355">
        <f>[51]Agustus!$E$35</f>
        <v>0</v>
      </c>
      <c r="M673" s="355">
        <f>[51]September!$E$35</f>
        <v>0</v>
      </c>
      <c r="N673" s="355">
        <f>[51]Oktober!$E$35</f>
        <v>0</v>
      </c>
      <c r="O673" s="355">
        <f>[51]Nopember!$E$35</f>
        <v>0</v>
      </c>
      <c r="P673" s="355">
        <f>[51]Desember!$E$35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[51]Januari!$F$35</f>
        <v>0</v>
      </c>
      <c r="F674" s="355">
        <f>[51]Februari!$F$35</f>
        <v>0</v>
      </c>
      <c r="G674" s="355">
        <f>[51]Maret!$F$35</f>
        <v>0</v>
      </c>
      <c r="H674" s="355">
        <f>[51]April!$F$35</f>
        <v>0</v>
      </c>
      <c r="I674" s="355">
        <f>[51]Mei!$F$35</f>
        <v>0</v>
      </c>
      <c r="J674" s="355">
        <v>0</v>
      </c>
      <c r="K674" s="355">
        <f>[51]Juli!$F$35</f>
        <v>0</v>
      </c>
      <c r="L674" s="355">
        <f>[51]Agustus!$F$35</f>
        <v>0</v>
      </c>
      <c r="M674" s="355">
        <f>[51]September!$F$35</f>
        <v>0</v>
      </c>
      <c r="N674" s="355">
        <f>[51]Oktober!$F$35</f>
        <v>0</v>
      </c>
      <c r="O674" s="355">
        <v>0</v>
      </c>
      <c r="P674" s="355">
        <f>[51]Desember!$F$35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[51]Januari!$G$35</f>
        <v>0</v>
      </c>
      <c r="F675" s="355">
        <f>[51]Februari!$G$35</f>
        <v>0</v>
      </c>
      <c r="G675" s="355">
        <f>[51]Maret!$G$35</f>
        <v>0</v>
      </c>
      <c r="H675" s="355">
        <f>[51]April!$G$35</f>
        <v>0</v>
      </c>
      <c r="I675" s="355">
        <f>[51]Mei!$G$35</f>
        <v>0</v>
      </c>
      <c r="J675" s="355">
        <f>[51]Juni!$G$35</f>
        <v>0</v>
      </c>
      <c r="K675" s="355">
        <f>[51]Juli!$G$35</f>
        <v>0</v>
      </c>
      <c r="L675" s="355">
        <f>[51]Agustus!$G$35</f>
        <v>0</v>
      </c>
      <c r="M675" s="355">
        <f>[51]September!$G$35</f>
        <v>0</v>
      </c>
      <c r="N675" s="355">
        <f>[51]Oktober!$G$35</f>
        <v>0</v>
      </c>
      <c r="O675" s="355">
        <f>[51]Nopember!$G$35</f>
        <v>0</v>
      </c>
      <c r="P675" s="355">
        <f>[51]Desember!$G$35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[51]Januari!$H$35</f>
        <v>2323200</v>
      </c>
      <c r="F676" s="355">
        <f>[51]Februari!$H$35</f>
        <v>491000</v>
      </c>
      <c r="G676" s="355">
        <f>[51]Maret!$H$35</f>
        <v>0</v>
      </c>
      <c r="H676" s="355">
        <f>[51]April!$H$35</f>
        <v>2991000</v>
      </c>
      <c r="I676" s="355">
        <f>[51]Mei!$H$35</f>
        <v>0</v>
      </c>
      <c r="J676" s="355">
        <f>[51]Juni!$H$35</f>
        <v>1500000</v>
      </c>
      <c r="K676" s="355">
        <f>[51]Juli!$H$35</f>
        <v>3865000</v>
      </c>
      <c r="L676" s="355">
        <f>[51]Agustus!$H$35</f>
        <v>0</v>
      </c>
      <c r="M676" s="355">
        <f>[51]September!$H$35</f>
        <v>0</v>
      </c>
      <c r="N676" s="355">
        <f>[51]Oktober!$H$35</f>
        <v>208000</v>
      </c>
      <c r="O676" s="355">
        <f>[51]Nopember!$H$35</f>
        <v>11957227</v>
      </c>
      <c r="P676" s="355">
        <f>[51]Desember!$H$35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[51]Juni!$I$35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'[4]TARGET MURNI DAN PERUBAHAN'!D591</f>
        <v>150000000</v>
      </c>
      <c r="E682" s="340">
        <f>[52]Januari!$D$35</f>
        <v>91500000</v>
      </c>
      <c r="F682" s="340">
        <f>[52]Februari!$D$35</f>
        <v>5700000</v>
      </c>
      <c r="G682" s="340">
        <f>[52]Maret!$D$35</f>
        <v>1700000</v>
      </c>
      <c r="H682" s="340">
        <f>[52]April!$D$35</f>
        <v>26750000</v>
      </c>
      <c r="I682" s="340">
        <f>[52]Mei!$D$35</f>
        <v>44100000</v>
      </c>
      <c r="J682" s="340">
        <f>[52]Juni!$D$35</f>
        <v>4550000</v>
      </c>
      <c r="K682" s="340">
        <f>[52]Juli!$D$35</f>
        <v>600000</v>
      </c>
      <c r="L682" s="340">
        <f>[52]Agustus!$D$35</f>
        <v>30550000</v>
      </c>
      <c r="M682" s="340">
        <f>[52]September!$D$35</f>
        <v>58450000</v>
      </c>
      <c r="N682" s="340">
        <f>[52]Oktober!$D$35</f>
        <v>36550000</v>
      </c>
      <c r="O682" s="340">
        <f>[52]Nopember!$D$35</f>
        <v>11750000</v>
      </c>
      <c r="P682" s="340">
        <f>[52]Desember!$D$35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[52]Januari!$F$35</f>
        <v>0</v>
      </c>
      <c r="F683" s="355">
        <f>[52]Februari!$F$35</f>
        <v>0</v>
      </c>
      <c r="G683" s="355">
        <f>[52]Maret!$F$35</f>
        <v>0</v>
      </c>
      <c r="H683" s="355">
        <f>[52]April!$F$35</f>
        <v>0</v>
      </c>
      <c r="I683" s="355">
        <f>[52]Mei!$F$35</f>
        <v>0</v>
      </c>
      <c r="J683" s="355">
        <f>[52]Juni!$F$35</f>
        <v>0</v>
      </c>
      <c r="K683" s="355">
        <f>[52]Juli!$F$35</f>
        <v>0</v>
      </c>
      <c r="L683" s="355">
        <f>[52]Agustus!$F$35</f>
        <v>0</v>
      </c>
      <c r="M683" s="355">
        <f>[52]September!$F$35</f>
        <v>0</v>
      </c>
      <c r="N683" s="355">
        <f>[52]Oktober!$F$35</f>
        <v>0</v>
      </c>
      <c r="O683" s="355">
        <f>[52]Nopember!$F$35</f>
        <v>12450000</v>
      </c>
      <c r="P683" s="355">
        <f>[52]Desember!$F$35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[52]Januari!$E$35</f>
        <v>0</v>
      </c>
      <c r="F685" s="355">
        <f>[52]Februari!$E$35</f>
        <v>0</v>
      </c>
      <c r="G685" s="355">
        <f>[52]Maret!$E$35</f>
        <v>0</v>
      </c>
      <c r="H685" s="355">
        <f>[52]April!$E$35</f>
        <v>0</v>
      </c>
      <c r="I685" s="355">
        <f>[52]Mei!$E$35</f>
        <v>0</v>
      </c>
      <c r="J685" s="355">
        <f>[52]Juni!$E$35</f>
        <v>0</v>
      </c>
      <c r="K685" s="355">
        <f>[52]Juli!$E$35</f>
        <v>0</v>
      </c>
      <c r="L685" s="355">
        <f>[52]Agustus!$E$35</f>
        <v>0</v>
      </c>
      <c r="M685" s="355">
        <f>[52]September!$E$35</f>
        <v>0</v>
      </c>
      <c r="N685" s="355">
        <f>[52]Oktober!$E$35</f>
        <v>0</v>
      </c>
      <c r="O685" s="355">
        <f>[52]Nopember!$E$35</f>
        <v>0</v>
      </c>
      <c r="P685" s="355">
        <f>[52]Desember!$E$35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[52]Januari!$G$35</f>
        <v>0</v>
      </c>
      <c r="F687" s="355">
        <f>[52]Februari!$G$35</f>
        <v>0</v>
      </c>
      <c r="G687" s="355">
        <f>[52]Maret!$G$35</f>
        <v>0</v>
      </c>
      <c r="H687" s="355">
        <f>[52]April!$G$35</f>
        <v>0</v>
      </c>
      <c r="I687" s="355">
        <f>[52]Mei!$G$35</f>
        <v>0</v>
      </c>
      <c r="J687" s="355">
        <f>[52]Juni!$G$35</f>
        <v>0</v>
      </c>
      <c r="K687" s="355">
        <f>[52]Juli!$G$35</f>
        <v>0</v>
      </c>
      <c r="L687" s="355">
        <f>[52]Agustus!$G$35</f>
        <v>0</v>
      </c>
      <c r="M687" s="355">
        <f>[52]September!$G$35</f>
        <v>0</v>
      </c>
      <c r="N687" s="355">
        <f>[52]Oktober!$G$35</f>
        <v>0</v>
      </c>
      <c r="O687" s="355">
        <f>[52]Nopember!$G$35</f>
        <v>0</v>
      </c>
      <c r="P687" s="355">
        <f>[52]Desember!$G$35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[52]Januari!$H$35</f>
        <v>1246000</v>
      </c>
      <c r="F688" s="355">
        <f>[52]Februari!$H$35</f>
        <v>2000000</v>
      </c>
      <c r="G688" s="355">
        <f>[52]Maret!$H$35</f>
        <v>1888000</v>
      </c>
      <c r="H688" s="355">
        <f>[52]April!$H$35</f>
        <v>3100000</v>
      </c>
      <c r="I688" s="355">
        <f>[52]Mei!$H$35</f>
        <v>2465000</v>
      </c>
      <c r="J688" s="355">
        <f>[52]Juni!$H$35</f>
        <v>0</v>
      </c>
      <c r="K688" s="355">
        <f>[52]Juli!$H$35</f>
        <v>2613200</v>
      </c>
      <c r="L688" s="355">
        <f>[52]Agustus!$H$35</f>
        <v>0</v>
      </c>
      <c r="M688" s="355">
        <f>[52]September!$H$35</f>
        <v>0</v>
      </c>
      <c r="N688" s="355">
        <f>[52]Oktober!$H$35</f>
        <v>0</v>
      </c>
      <c r="O688" s="355">
        <f>[52]Nopember!$H$35</f>
        <v>11716998</v>
      </c>
      <c r="P688" s="355">
        <f>[52]Desember!$H$35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[46]Januari!$D$35</f>
        <v>0</v>
      </c>
      <c r="F694" s="355">
        <f>[46]Februari!$D$35</f>
        <v>0</v>
      </c>
      <c r="G694" s="355">
        <f>[46]Maret!$D$35</f>
        <v>0</v>
      </c>
      <c r="H694" s="355">
        <f>[46]April!$D$35</f>
        <v>0</v>
      </c>
      <c r="I694" s="355">
        <f>[46]Mei!$D$35</f>
        <v>0</v>
      </c>
      <c r="J694" s="355">
        <f>[46]Juni!$D$35</f>
        <v>0</v>
      </c>
      <c r="K694" s="355">
        <f>[46]Juli!$D$35</f>
        <v>0</v>
      </c>
      <c r="L694" s="355">
        <f>[46]Agustus!$D$35</f>
        <v>0</v>
      </c>
      <c r="M694" s="355">
        <f>[46]September!$D$35</f>
        <v>0</v>
      </c>
      <c r="N694" s="355">
        <f>[46]Oktober!$D$35</f>
        <v>0</v>
      </c>
      <c r="O694" s="355">
        <f>[46]Nopember!$D$35</f>
        <v>0</v>
      </c>
      <c r="P694" s="355">
        <f>[46]Desember!$D$35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[46]Januari!$E$35</f>
        <v>0</v>
      </c>
      <c r="F695" s="355">
        <f>[46]Februari!$E$35</f>
        <v>0</v>
      </c>
      <c r="G695" s="355">
        <f>[46]Maret!$E$35</f>
        <v>0</v>
      </c>
      <c r="H695" s="355">
        <f>[46]April!$E$35</f>
        <v>0</v>
      </c>
      <c r="I695" s="355">
        <f>[46]Mei!$E$35</f>
        <v>0</v>
      </c>
      <c r="J695" s="355">
        <f>[46]Juni!$E$35</f>
        <v>0</v>
      </c>
      <c r="K695" s="355">
        <f>[46]Juli!$E$35</f>
        <v>0</v>
      </c>
      <c r="L695" s="355">
        <f>[46]Agustus!$E$35</f>
        <v>0</v>
      </c>
      <c r="M695" s="355">
        <f>[46]September!$E$35</f>
        <v>0</v>
      </c>
      <c r="N695" s="355">
        <f>[46]Oktober!$E$35</f>
        <v>0</v>
      </c>
      <c r="O695" s="355">
        <f>[46]Nopember!$E$35</f>
        <v>0</v>
      </c>
      <c r="P695" s="355">
        <f>[46]Desember!$E$35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[46]Januari!$F$35</f>
        <v>0</v>
      </c>
      <c r="F696" s="355">
        <f>[46]Februari!$F$35</f>
        <v>0</v>
      </c>
      <c r="G696" s="355">
        <f>[46]Maret!$F$35</f>
        <v>0</v>
      </c>
      <c r="H696" s="355">
        <f>[46]April!$F$35</f>
        <v>0</v>
      </c>
      <c r="I696" s="355">
        <f>[46]Mei!$F$35</f>
        <v>0</v>
      </c>
      <c r="J696" s="355">
        <f>[46]Juni!$F$35</f>
        <v>0</v>
      </c>
      <c r="K696" s="355">
        <f>[46]Juli!$F$35</f>
        <v>0</v>
      </c>
      <c r="L696" s="355">
        <f>[46]Agustus!$F$35</f>
        <v>0</v>
      </c>
      <c r="M696" s="355">
        <f>[46]September!$F$35</f>
        <v>0</v>
      </c>
      <c r="N696" s="355">
        <f>[46]Oktober!$F$35</f>
        <v>0</v>
      </c>
      <c r="O696" s="355">
        <f>[46]Nopember!$F$35</f>
        <v>0</v>
      </c>
      <c r="P696" s="355">
        <f>[46]Desember!$F$35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[46]Januari!$G$35</f>
        <v>0</v>
      </c>
      <c r="F697" s="355">
        <f>[46]Februari!$G$35</f>
        <v>0</v>
      </c>
      <c r="G697" s="355">
        <f>[46]Maret!$G$35</f>
        <v>0</v>
      </c>
      <c r="H697" s="355">
        <f>[46]April!$G$35</f>
        <v>0</v>
      </c>
      <c r="I697" s="355">
        <f>[46]Mei!$G$35</f>
        <v>0</v>
      </c>
      <c r="J697" s="355">
        <f>[46]Juni!$G$35</f>
        <v>0</v>
      </c>
      <c r="K697" s="355">
        <f>[46]Juli!$G$35</f>
        <v>0</v>
      </c>
      <c r="L697" s="355">
        <f>[46]Agustus!$G$35</f>
        <v>0</v>
      </c>
      <c r="M697" s="355">
        <f>[46]September!$G$35</f>
        <v>0</v>
      </c>
      <c r="N697" s="355">
        <f>[46]Oktober!$G$35</f>
        <v>0</v>
      </c>
      <c r="O697" s="355">
        <f>[46]Nopember!$G$35</f>
        <v>0</v>
      </c>
      <c r="P697" s="355">
        <f>[46]Desember!$G$35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'[4]TARGET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[53]Januari!$D$35</f>
        <v>0</v>
      </c>
      <c r="F703" s="355">
        <f>[53]Februari!$D$35</f>
        <v>0</v>
      </c>
      <c r="G703" s="355">
        <f>[53]Maret!$D$35</f>
        <v>0</v>
      </c>
      <c r="H703" s="355">
        <f>[53]April!$D$35</f>
        <v>0</v>
      </c>
      <c r="I703" s="355">
        <f>[53]Mei!$D$35</f>
        <v>0</v>
      </c>
      <c r="J703" s="355">
        <f>[53]Juni!$D$35</f>
        <v>0</v>
      </c>
      <c r="K703" s="355">
        <f>[53]Juli!$D$35</f>
        <v>0</v>
      </c>
      <c r="L703" s="355">
        <f>[53]Agustus!$D$35</f>
        <v>0</v>
      </c>
      <c r="M703" s="355">
        <f>[53]September!$D$35</f>
        <v>0</v>
      </c>
      <c r="N703" s="355">
        <f>[53]Oktober!$D$35</f>
        <v>0</v>
      </c>
      <c r="O703" s="355">
        <f>[53]Nopember!$D$35</f>
        <v>0</v>
      </c>
      <c r="P703" s="355">
        <f>[53]Desember!$D$35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[53]Januari!$E$35</f>
        <v>0</v>
      </c>
      <c r="F704" s="355">
        <f>[53]Februari!$E$35</f>
        <v>0</v>
      </c>
      <c r="G704" s="355">
        <f>[53]Maret!$E$35</f>
        <v>0</v>
      </c>
      <c r="H704" s="355">
        <f>[53]April!$E$35</f>
        <v>0</v>
      </c>
      <c r="I704" s="355">
        <f>[53]Mei!$E$35</f>
        <v>0</v>
      </c>
      <c r="J704" s="355">
        <f>[53]Juni!$E$35</f>
        <v>0</v>
      </c>
      <c r="K704" s="355">
        <f>[53]Juli!$E$35</f>
        <v>0</v>
      </c>
      <c r="L704" s="355">
        <f>[53]Agustus!$E$35</f>
        <v>0</v>
      </c>
      <c r="M704" s="355">
        <f>[53]September!$E$35</f>
        <v>0</v>
      </c>
      <c r="N704" s="355">
        <f>[53]Oktober!$E$35</f>
        <v>0</v>
      </c>
      <c r="O704" s="355">
        <f>[53]Nopember!$E$35</f>
        <v>0</v>
      </c>
      <c r="P704" s="355">
        <f>[53]Desember!$E$35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[53]Januari!$F$35</f>
        <v>0</v>
      </c>
      <c r="F705" s="355">
        <f>[53]Februari!$F$35</f>
        <v>0</v>
      </c>
      <c r="G705" s="355">
        <f>[53]Maret!$F$35</f>
        <v>0</v>
      </c>
      <c r="H705" s="355">
        <f>[53]April!$F$35</f>
        <v>0</v>
      </c>
      <c r="I705" s="355">
        <f>[53]Mei!$F$35</f>
        <v>0</v>
      </c>
      <c r="J705" s="355">
        <f>[53]Juni!$F$35</f>
        <v>0</v>
      </c>
      <c r="K705" s="355">
        <f>[53]Juli!$F$35</f>
        <v>0</v>
      </c>
      <c r="L705" s="355">
        <f>[53]Agustus!$F$35</f>
        <v>0</v>
      </c>
      <c r="M705" s="355">
        <f>[53]September!$F$35</f>
        <v>0</v>
      </c>
      <c r="N705" s="355">
        <f>[53]Oktober!$F$35</f>
        <v>0</v>
      </c>
      <c r="O705" s="355">
        <f>[53]Nopember!$F$35</f>
        <v>0</v>
      </c>
      <c r="P705" s="355">
        <f>[53]Desember!$F$35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[53]Januari!$G$35</f>
        <v>0</v>
      </c>
      <c r="F706" s="355">
        <f>[53]Februari!$G$35</f>
        <v>500000</v>
      </c>
      <c r="G706" s="355">
        <f>[53]Maret!$G$35</f>
        <v>0</v>
      </c>
      <c r="H706" s="355">
        <f>[53]April!$G$35</f>
        <v>0</v>
      </c>
      <c r="I706" s="355">
        <f>[53]Mei!$G$35</f>
        <v>500000</v>
      </c>
      <c r="J706" s="355">
        <f>[53]Juni!$G$35</f>
        <v>0</v>
      </c>
      <c r="K706" s="355">
        <f>[53]Juli!$G$35</f>
        <v>0</v>
      </c>
      <c r="L706" s="355">
        <f>[53]Agustus!$G$35</f>
        <v>500000</v>
      </c>
      <c r="M706" s="355">
        <f>[53]September!$G$35</f>
        <v>0</v>
      </c>
      <c r="N706" s="355">
        <f>[53]Oktober!$G$35</f>
        <v>0</v>
      </c>
      <c r="O706" s="355">
        <f>[53]Nopember!$G$35</f>
        <v>0</v>
      </c>
      <c r="P706" s="355">
        <f>[53]Desember!$G$35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'[4]TARGET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[54]Januari!$D$35</f>
        <v>0</v>
      </c>
      <c r="F712" s="355">
        <f>[54]Februari!$D$35</f>
        <v>0</v>
      </c>
      <c r="G712" s="355">
        <f>[54]Maret!$D$35</f>
        <v>0</v>
      </c>
      <c r="H712" s="355">
        <f>[54]April!$D$35</f>
        <v>0</v>
      </c>
      <c r="I712" s="355">
        <f>[54]Mei!$D$35</f>
        <v>0</v>
      </c>
      <c r="J712" s="355">
        <f>[54]Juni!$D$35</f>
        <v>0</v>
      </c>
      <c r="K712" s="355">
        <f>[54]Juli!$D$35</f>
        <v>0</v>
      </c>
      <c r="L712" s="355">
        <f>[54]Agustus!$D$35</f>
        <v>0</v>
      </c>
      <c r="M712" s="355">
        <f>[54]September!$D$35</f>
        <v>0</v>
      </c>
      <c r="N712" s="355">
        <f>[54]Oktober!$D$35</f>
        <v>0</v>
      </c>
      <c r="O712" s="355">
        <f>[54]Nopember!$D$35</f>
        <v>0</v>
      </c>
      <c r="P712" s="355">
        <f>[54]Desember!$D$35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[54]Januari!$E$35</f>
        <v>0</v>
      </c>
      <c r="F713" s="355">
        <f>[54]Februari!$E$35</f>
        <v>0</v>
      </c>
      <c r="G713" s="355">
        <f>[54]Maret!$E$35</f>
        <v>0</v>
      </c>
      <c r="H713" s="355">
        <f>[54]April!$E$35</f>
        <v>0</v>
      </c>
      <c r="I713" s="355">
        <f>[54]Mei!$E$35</f>
        <v>0</v>
      </c>
      <c r="J713" s="355">
        <f>[54]Juni!$E$35</f>
        <v>0</v>
      </c>
      <c r="K713" s="355">
        <f>[54]Juli!$E$35</f>
        <v>0</v>
      </c>
      <c r="L713" s="355">
        <f>[54]Agustus!$E$35</f>
        <v>0</v>
      </c>
      <c r="M713" s="355">
        <f>[54]September!$E$35</f>
        <v>0</v>
      </c>
      <c r="N713" s="355">
        <f>[54]Oktober!$E$35</f>
        <v>0</v>
      </c>
      <c r="O713" s="355">
        <f>[54]Nopember!$E$35</f>
        <v>0</v>
      </c>
      <c r="P713" s="355">
        <f>[54]Desember!$E$35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[54]Januari!$F$35</f>
        <v>0</v>
      </c>
      <c r="F714" s="355">
        <f>[54]Februari!$F$35</f>
        <v>0</v>
      </c>
      <c r="G714" s="355">
        <f>[54]Maret!$F$35</f>
        <v>0</v>
      </c>
      <c r="H714" s="355">
        <f>[54]April!$F$35</f>
        <v>0</v>
      </c>
      <c r="I714" s="355">
        <f>[54]Mei!$F$35</f>
        <v>0</v>
      </c>
      <c r="J714" s="355">
        <f>[54]Juni!$F$35</f>
        <v>0</v>
      </c>
      <c r="K714" s="355">
        <f>[54]Juli!$F$35</f>
        <v>0</v>
      </c>
      <c r="L714" s="355">
        <f>[54]Agustus!$F$35</f>
        <v>0</v>
      </c>
      <c r="M714" s="355">
        <f>[54]September!$F$35</f>
        <v>0</v>
      </c>
      <c r="N714" s="355">
        <f>[54]Oktober!$F$35</f>
        <v>0</v>
      </c>
      <c r="O714" s="355">
        <f>[54]Nopember!$F$35</f>
        <v>0</v>
      </c>
      <c r="P714" s="355">
        <f>[54]Desember!$F$35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[54]Januari!$G$35</f>
        <v>0</v>
      </c>
      <c r="F715" s="355">
        <f>[54]Februari!$G$35</f>
        <v>0</v>
      </c>
      <c r="G715" s="355">
        <f>[54]Maret!$G$35</f>
        <v>0</v>
      </c>
      <c r="H715" s="355">
        <f>[54]April!$G$35</f>
        <v>0</v>
      </c>
      <c r="I715" s="355">
        <f>[54]Mei!$G$35</f>
        <v>0</v>
      </c>
      <c r="J715" s="355">
        <f>[54]Juni!$G$35</f>
        <v>0</v>
      </c>
      <c r="K715" s="355">
        <f>[54]Juli!$G$35</f>
        <v>0</v>
      </c>
      <c r="L715" s="355">
        <f>[54]Agustus!$G$35</f>
        <v>0</v>
      </c>
      <c r="M715" s="355">
        <f>[54]September!$G$35</f>
        <v>0</v>
      </c>
      <c r="N715" s="355">
        <f>[54]Oktober!$G$35</f>
        <v>0</v>
      </c>
      <c r="O715" s="355">
        <f>[54]Nopember!$G$35</f>
        <v>15104597</v>
      </c>
      <c r="P715" s="355">
        <f>[54]Desember!$G$35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'[4]TARGET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36" t="s">
        <v>925</v>
      </c>
      <c r="B718" s="5837"/>
      <c r="C718" s="5838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D718-'[4]TARGET MURNI DAN PERUBAHAN'!D9</f>
        <v>0</v>
      </c>
    </row>
  </sheetData>
  <mergeCells count="21">
    <mergeCell ref="B7:C7"/>
    <mergeCell ref="B485:C485"/>
    <mergeCell ref="B495:C495"/>
    <mergeCell ref="A718:C718"/>
    <mergeCell ref="E5:E6"/>
    <mergeCell ref="B5:C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S5:S6"/>
    <mergeCell ref="T5:T6"/>
    <mergeCell ref="T531:T532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865" t="s">
        <v>935</v>
      </c>
      <c r="F2" s="5865"/>
      <c r="G2" s="5865"/>
      <c r="H2" s="5865"/>
      <c r="I2" s="5865"/>
      <c r="J2" s="5865"/>
      <c r="K2" s="5865"/>
      <c r="L2" s="5865"/>
      <c r="M2" s="5865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865" t="s">
        <v>936</v>
      </c>
      <c r="F3" s="5865"/>
      <c r="G3" s="5865"/>
      <c r="H3" s="5865"/>
      <c r="I3" s="5865"/>
      <c r="J3" s="5865"/>
      <c r="K3" s="5865"/>
      <c r="L3" s="5865"/>
      <c r="M3" s="313"/>
      <c r="N3" s="313"/>
      <c r="O3" s="313"/>
      <c r="P3" s="226"/>
      <c r="Q3" s="226"/>
    </row>
    <row r="4" spans="1:21">
      <c r="A4" s="5866"/>
      <c r="B4" s="5866"/>
      <c r="C4" s="5866"/>
      <c r="D4" s="5866"/>
      <c r="E4" s="5866"/>
      <c r="F4" s="5866"/>
      <c r="G4" s="5866"/>
      <c r="H4" s="5866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851" t="s">
        <v>938</v>
      </c>
      <c r="C5" s="5851"/>
      <c r="D5" s="5851"/>
      <c r="E5" s="5851"/>
      <c r="F5" s="5851"/>
      <c r="G5" s="5828" t="s">
        <v>56</v>
      </c>
      <c r="H5" s="5852"/>
      <c r="I5" s="5852"/>
      <c r="J5" s="5844" t="s">
        <v>939</v>
      </c>
      <c r="K5" s="5846" t="s">
        <v>940</v>
      </c>
      <c r="L5" s="5867" t="s">
        <v>5</v>
      </c>
      <c r="M5" s="5867"/>
      <c r="N5" s="5867"/>
      <c r="O5" s="318" t="s">
        <v>941</v>
      </c>
      <c r="P5" s="5827" t="s">
        <v>6</v>
      </c>
      <c r="Q5" s="5829" t="s">
        <v>7</v>
      </c>
      <c r="R5" s="417"/>
    </row>
    <row r="6" spans="1:21" s="241" customFormat="1" ht="16.45" customHeight="1">
      <c r="A6" s="267" t="s">
        <v>942</v>
      </c>
      <c r="B6" s="5851"/>
      <c r="C6" s="5851"/>
      <c r="D6" s="5851"/>
      <c r="E6" s="5851"/>
      <c r="F6" s="5851"/>
      <c r="G6" s="5853"/>
      <c r="H6" s="5854"/>
      <c r="I6" s="5854"/>
      <c r="J6" s="5845"/>
      <c r="K6" s="5847"/>
      <c r="L6" s="317" t="s">
        <v>479</v>
      </c>
      <c r="M6" s="317" t="s">
        <v>433</v>
      </c>
      <c r="N6" s="317" t="s">
        <v>434</v>
      </c>
      <c r="O6" s="319" t="s">
        <v>430</v>
      </c>
      <c r="P6" s="5827"/>
      <c r="Q6" s="5829"/>
      <c r="R6" s="418"/>
    </row>
    <row r="7" spans="1:21" s="242" customFormat="1">
      <c r="A7" s="268" t="s">
        <v>58</v>
      </c>
      <c r="B7" s="5868" t="s">
        <v>460</v>
      </c>
      <c r="C7" s="5868"/>
      <c r="D7" s="5868"/>
      <c r="E7" s="5868"/>
      <c r="F7" s="5868"/>
      <c r="G7" s="5869" t="s">
        <v>457</v>
      </c>
      <c r="H7" s="5870"/>
      <c r="I7" s="5870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N9-[55]Perdinas!$Q$9</f>
        <v>685347739.99993896</v>
      </c>
      <c r="S8" s="436">
        <f>M9-[55]Perdinas!$P$9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[56]PerDinas!$N$21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[56]PerDinas!$N$22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[56]PerDinas!$N$29</f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VERSI LAMA'!$E$19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VERSI LAMA'!$E$21</f>
        <v>0</v>
      </c>
      <c r="L33" s="1231">
        <f>[56]PerDinas!$N$580</f>
        <v>13894000</v>
      </c>
      <c r="M33" s="375">
        <f>[55]Perdinas!$P$356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'[55]TARGET VERSI LAMA'!$E$27</f>
        <v>0</v>
      </c>
      <c r="L46" s="360">
        <f>[56]PerDinas!$N$46</f>
        <v>0</v>
      </c>
      <c r="M46" s="373">
        <f>[55]Perdinas!$P$29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VERSI LAMA'!$E$30</f>
        <v>0</v>
      </c>
      <c r="L50" s="360">
        <f>[56]PerDinas!$N$50</f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[55]Perdinas!$P$34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'[55]TARGET VERSI LAMA'!$E$31</f>
        <v>0</v>
      </c>
      <c r="L54" s="355">
        <f>[56]PerDinas!$N$54</f>
        <v>2629000</v>
      </c>
      <c r="M54" s="355">
        <f>[55]Perdinas!$P$35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'[55]TARGET VERSI LAMA'!$E$32</f>
        <v>0</v>
      </c>
      <c r="L56" s="402">
        <f>[56]PerDinas!$N$56</f>
        <v>0</v>
      </c>
      <c r="M56" s="401">
        <f>[55]Perdinas!$P$36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'[55]TARGET VERSI LAMA'!$E$36</f>
        <v>1100000000</v>
      </c>
      <c r="L63" s="360">
        <f>[56]PerDinas!$N$63</f>
        <v>1193820500</v>
      </c>
      <c r="M63" s="373">
        <f>[55]Perdinas!$P$40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'[55]TARGET VERSI LAMA'!$E$39</f>
        <v>0</v>
      </c>
      <c r="L70" s="360">
        <f>[56]PerDinas!$N$70</f>
        <v>0</v>
      </c>
      <c r="M70" s="373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'[55]TARGET VERSI LAMA'!$E$48</f>
        <v>0</v>
      </c>
      <c r="L73" s="360">
        <f>[56]PerDinas!$N$73</f>
        <v>0</v>
      </c>
      <c r="M73" s="373">
        <f>[55]Perdinas!$P$47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VERSI LAMA'!$E$44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VERSI LAMA'!$E$47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'[55]TARGET VERSI LAMA'!$E$48</f>
        <v>0</v>
      </c>
      <c r="L90" s="379">
        <f>[56]PerDinas!$N$90</f>
        <v>2183500</v>
      </c>
      <c r="M90" s="379">
        <f>[55]Perdinas!$P$58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VERSI LAMA'!$E$52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[56]PerDinas!$N$99</f>
        <v>19410100</v>
      </c>
      <c r="M99" s="355">
        <f>[55]Perdinas!$P$65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VERSI LAMA'!$E$55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'[55]TARGET VERSI LAMA'!$E$56</f>
        <v>0</v>
      </c>
      <c r="L106" s="1356">
        <f>'[58]PERDINAS VERSI LAMA'!$N$106</f>
        <v>1850843300</v>
      </c>
      <c r="M106" s="379">
        <f>[55]Perdinas!$P$69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[56]PerDinas!$N$107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[56]PerDinas!$N$115</f>
        <v>112475000</v>
      </c>
      <c r="M115" s="373">
        <f>[55]Perdinas!$P$73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'[56]PERDINAS VERSI LAMA'!$N$119</f>
        <v>30800000</v>
      </c>
      <c r="M119" s="530">
        <f>[55]Perdinas!$P$74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VERSI LAMA'!$E$63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'[55]TARGET VERSI LAMA'!$E$64</f>
        <v>0</v>
      </c>
      <c r="L124" s="538">
        <f>[56]PerDinas!$N$124</f>
        <v>0</v>
      </c>
      <c r="M124" s="537">
        <f>[55]Perdinas!$P$80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'[55]TARGET VERSI LAMA'!$E$68</f>
        <v>2197286650</v>
      </c>
      <c r="L130" s="346">
        <f>[56]PerDinas!$N$130</f>
        <v>1770995732</v>
      </c>
      <c r="M130" s="346">
        <f>[55]Perdinas!$P$84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[56]PerDinas!$N$138</f>
        <v>0</v>
      </c>
      <c r="M138" s="527">
        <f>[55]Perdinas!$P$89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855"/>
      <c r="S139" s="5855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'[55]TARGET VERSI LAMA'!$E$73</f>
        <v>4000000000</v>
      </c>
      <c r="L145" s="360">
        <f>[56]PerDinas!$N$145</f>
        <v>4106650000</v>
      </c>
      <c r="M145" s="373">
        <f>[55]Perdinas!$P$93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[56]PerDinas!$N$149</f>
        <v>0</v>
      </c>
      <c r="M149" s="355">
        <f>[55]Perdinas!$P$96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[55]Perdinas!$P$97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[55]Perdinas!$P$98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VERSI LAMA'!$E$76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'[55]TARGET VERSI LAMA'!$E$77</f>
        <v>0</v>
      </c>
      <c r="L156" s="1394">
        <f>[56]PerDinas!$N$622</f>
        <v>889503495</v>
      </c>
      <c r="M156" s="681">
        <f>[55]Perdinas!$P$398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'[55]TARGET VERSI LAMA'!$E$81</f>
        <v>100000000000</v>
      </c>
      <c r="L163" s="1066">
        <f>[56]PerDinas!$N$163</f>
        <v>105926445633.36</v>
      </c>
      <c r="M163" s="367">
        <f>[55]Perdinas!$P$104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[55]Perdinas!$P$106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VERSI LAMA'!$E$82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VERSI LAMA'!$E$83</f>
        <v>0</v>
      </c>
      <c r="L172" s="617">
        <f>[56]PerDinas!$N$172</f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'[58]PERDINAS VERSI LAMA'!$N$179</f>
        <v>3882000</v>
      </c>
      <c r="M179" s="346">
        <f>[55]Perdinas!$P$117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'[55]TARGET VERSI LAMA'!$E$88</f>
        <v>0</v>
      </c>
      <c r="L182" s="346">
        <f>[56]PerDinas!$N$182</f>
        <v>0</v>
      </c>
      <c r="M182" s="346">
        <f>[55]Perdinas!$P$114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'[55]TARGET VERSI LAMA'!$E$87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'[55]TARGET VERSI LAMA'!$E$89</f>
        <v>0</v>
      </c>
      <c r="L188" s="355">
        <f>[56]PerDinas!$N$188</f>
        <v>0</v>
      </c>
      <c r="M188" s="373">
        <f>[55]Perdinas!$P$118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'[55]TARGET VERSI LAMA'!$E$93</f>
        <v>19250000</v>
      </c>
      <c r="L196" s="360">
        <f>[56]PerDinas!$N$196</f>
        <v>0</v>
      </c>
      <c r="M196" s="373">
        <f>[55]Perdinas!$P$122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'[55]TARGET VERSI LAMA'!$E$96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'[55]TARGET VERSI LAMA'!$E$97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VERSI LAMA'!$E$100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[56]PerDinas!$N$208</f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[56]PerDinas!$N$209</f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VERSI LAMA'!$E$101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'[55]TARGET VERSI LAMA'!$E$102</f>
        <v>0</v>
      </c>
      <c r="L213" s="1394">
        <f>[56]PerDinas!$N$584</f>
        <v>101300000</v>
      </c>
      <c r="M213" s="681">
        <f>[55]Perdinas!$P$360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'[55]TARGET VERSI LAMA'!$E$106</f>
        <v>0</v>
      </c>
      <c r="L220" s="360">
        <f>[56]PerDinas!$N$220</f>
        <v>0</v>
      </c>
      <c r="M220" s="373">
        <f>[55]Perdinas!$P$137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'[55]TARGET VERSI LAMA'!$E$109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VERSI LAMA'!$E$110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VERSI LAMA'!$E$111</f>
        <v>0</v>
      </c>
      <c r="L230" s="360">
        <f>PerDinas!L585</f>
        <v>3588000</v>
      </c>
      <c r="M230" s="373">
        <f>[55]Perdinas!$P$144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'[55]TARGET VERSI LAMA'!$E$116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'[55]TARGET VERSI LAMA'!$E$117</f>
        <v>90000000</v>
      </c>
      <c r="L241" s="377">
        <f>[56]PerDinas!$N$241</f>
        <v>0</v>
      </c>
      <c r="M241" s="375">
        <f>[55]Perdinas!$P$150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VERSI LAMA'!$E$121</f>
        <v>0</v>
      </c>
      <c r="L245" s="377">
        <f>[56]PerDinas!$N$245</f>
        <v>0</v>
      </c>
      <c r="M245" s="37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VERSI LAMA'!$E$120</f>
        <v>18000000</v>
      </c>
      <c r="L249" s="377">
        <f>[56]PerDinas!$N$249</f>
        <v>0</v>
      </c>
      <c r="M249" s="375">
        <f>[55]Perdinas!$P$153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[59]PerDinas!$M$253</f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VERSI LAMA'!$E$122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'[55]TARGET VERSI LAMA'!$E$123</f>
        <v>0</v>
      </c>
      <c r="L258" s="1231">
        <f>[56]PerDinas!$N$586</f>
        <v>17097000</v>
      </c>
      <c r="M258" s="375">
        <f>[55]Perdinas!$P$362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[56]PerDinas!$N$259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VERSI LAMA'!$E$129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VERSI LAMA'!$E$130</f>
        <v>0</v>
      </c>
      <c r="L271" s="375">
        <f>[56]PerDinas!$N$271</f>
        <v>0</v>
      </c>
      <c r="M271" s="375">
        <f>[55]Perdinas!$P$167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VERSI LAMA'!$E$134</f>
        <v>0</v>
      </c>
      <c r="L282" s="360">
        <f>[56]PerDinas!$N$282</f>
        <v>0</v>
      </c>
      <c r="M282" s="373">
        <f>[55]Perdinas!$P$174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'[55]TARGET VERSI LAMA'!$E$139</f>
        <v>2000000</v>
      </c>
      <c r="L296" s="377">
        <f>[56]PerDinas!$N$296</f>
        <v>0</v>
      </c>
      <c r="M296" s="376">
        <f>[55]Perdinas!$P$179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'[55]TARGET VERSI LAMA'!$E$142</f>
        <v>0</v>
      </c>
      <c r="L302" s="377">
        <f>[56]PerDinas!$N$302</f>
        <v>28261946.960000001</v>
      </c>
      <c r="M302" s="376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[55]Perdinas!$P$182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VERSI LAMA'!$E$144</f>
        <v>51419400</v>
      </c>
      <c r="L308" s="377">
        <f>'[56]PERDINAS VERSI LAMA'!$N$308</f>
        <v>0</v>
      </c>
      <c r="M308" s="376">
        <f>[55]Perdinas!$P$186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N310-[55]Perdinas!$Q$188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'[55]TARGET VERSI LAMA'!$E$148</f>
        <v>1455000000</v>
      </c>
      <c r="L316" s="360">
        <f>[56]PerDinas!$N$316</f>
        <v>1526019600</v>
      </c>
      <c r="M316" s="355">
        <f>[55]Perdinas!$P$190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'[55]TARGET VERSI LAMA'!$E$152</f>
        <v>0</v>
      </c>
      <c r="L320" s="360">
        <f>[56]PerDinas!$N$320</f>
        <v>3435600</v>
      </c>
      <c r="M320" s="373">
        <f>[55]Perdinas!$P$194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[55]Perdinas!$P$195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863"/>
      <c r="S321" s="5864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863"/>
      <c r="S322" s="5864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863"/>
      <c r="S323" s="5864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'[55]TARGET VERSI LAMA'!$E$155</f>
        <v>75000000</v>
      </c>
      <c r="L324" s="360">
        <f>[56]PerDinas!$N$323</f>
        <v>78450000</v>
      </c>
      <c r="M324" s="373">
        <f>[55]Perdinas!$P$198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863"/>
      <c r="S324" s="5864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863"/>
      <c r="S325" s="5864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[56]PerDinas!$N$328</f>
        <v>0</v>
      </c>
      <c r="M329" s="355">
        <f>[55]Perdinas!$P$203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'[55]TARGET VERSI LAMA'!$E$158</f>
        <v>0</v>
      </c>
      <c r="L330" s="377">
        <f>[56]PerDinas!$N$329</f>
        <v>51736316.75</v>
      </c>
      <c r="M330" s="376">
        <f>[55]Perdinas!$P$204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'[55]TARGET VERSI LAMA'!$E$159</f>
        <v>55355000</v>
      </c>
      <c r="L334" s="1231">
        <f>[56]PerDinas!$N$591</f>
        <v>548830</v>
      </c>
      <c r="M334" s="375">
        <f>[55]Perdinas!$P$367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'[55]TARGET VERSI LAMA'!$E$160</f>
        <v>57136000</v>
      </c>
      <c r="L335" s="377">
        <f>[56]PerDinas!$N$592</f>
        <v>0</v>
      </c>
      <c r="M335" s="375">
        <f>[55]Perdinas!$P$368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'[55]TARGET VERSI LAMA'!$E$161</f>
        <v>24760000</v>
      </c>
      <c r="L336" s="377">
        <f>[56]PerDinas!$N$593</f>
        <v>9600000</v>
      </c>
      <c r="M336" s="375">
        <f>[55]Perdinas!$P$369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'[55]TARGET VERSI LAMA'!$E$162</f>
        <v>198040000</v>
      </c>
      <c r="L337" s="1430">
        <f>[56]PerDinas!$N$594</f>
        <v>28416000</v>
      </c>
      <c r="M337" s="681">
        <f>[55]Perdinas!$P$370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'[55]TARGET VERSI LAMA'!$E$167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'[55]TARGET VERSI LAMA'!$E$170</f>
        <v>348625000</v>
      </c>
      <c r="L348" s="360">
        <f>[56]PerDinas!$N$348</f>
        <v>429000000</v>
      </c>
      <c r="M348" s="373">
        <f>[55]Perdinas!$P$216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[55]Perdinas!$P$220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VERSI LAMA'!$E$173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VERSI LAMA'!$E$174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VERSI LAMA'!$E$175</f>
        <v>63698000</v>
      </c>
      <c r="L358" s="360">
        <f>[56]PerDinas!$N$596</f>
        <v>0</v>
      </c>
      <c r="M358" s="375">
        <f>[55]Perdinas!$P$372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VERSI LAMA'!$E$176</f>
        <v>0</v>
      </c>
      <c r="L359" s="360">
        <f>[56]PerDinas!$N$597</f>
        <v>18162400</v>
      </c>
      <c r="M359" s="375">
        <f>[55]Perdinas!$P$373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VERSI LAMA'!$E$177</f>
        <v>285233000</v>
      </c>
      <c r="L360" s="1194">
        <f>[56]PerDinas!$N$598</f>
        <v>26667350</v>
      </c>
      <c r="M360" s="375">
        <f>[55]Perdinas!$P$374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'[55]TARGET VERSI LAMA'!$E$178</f>
        <v>51783300</v>
      </c>
      <c r="L361" s="1194">
        <f>[56]PerDinas!$N$599</f>
        <v>63372300</v>
      </c>
      <c r="M361" s="375">
        <f>[55]Perdinas!$P$375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'[55]TARGET VERSI LAMA'!$E$183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'[55]TARGET VERSI LAMA'!$E$184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'[55]TARGET VERSI LAMA'!$E$187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[55]Perdinas!$P$240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VERSI LAMA'!$E$191</f>
        <v>0</v>
      </c>
      <c r="L382" s="377">
        <f>[56]PerDinas!$N$381</f>
        <v>0</v>
      </c>
      <c r="M382" s="375">
        <f>[55]Perdinas!$P$240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[56]PerDinas!$N$383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[56]PerDinas!$N$384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>
        <f>[61]Desember!$G$35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VERSI LAMA'!$E$197</f>
        <v>25741600</v>
      </c>
      <c r="L388" s="377">
        <f>[56]PerDinas!$N$600</f>
        <v>2410507</v>
      </c>
      <c r="M388" s="375">
        <f>[55]Perdinas!$P$376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VERSI LAMA'!$E$201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'[55]TARGET VERSI LAMA'!$E$202</f>
        <v>0</v>
      </c>
      <c r="L401" s="360">
        <f>[56]PerDinas!$N$401</f>
        <v>0</v>
      </c>
      <c r="M401" s="355">
        <f>[55]Perdinas!$P$249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'[55]TARGET VERSI LAMA'!$E$214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'[55]TARGET VERSI LAMA'!$E$215</f>
        <v>26250000</v>
      </c>
      <c r="L414" s="360">
        <f>[56]PerDinas!$N$414</f>
        <v>13650000</v>
      </c>
      <c r="M414" s="376">
        <f>[55]Perdinas!$P$262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'[55]TARGET VERSI LAMA'!$E$216</f>
        <v>75000000</v>
      </c>
      <c r="L415" s="360">
        <f>[56]PerDinas!$N$415</f>
        <v>7475000</v>
      </c>
      <c r="M415" s="375">
        <f>[55]Perdinas!$P$263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[56]PerDinas!$N$418</f>
        <v>0</v>
      </c>
      <c r="M419" s="355">
        <f>[55]Perdinas!$P$201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[56]PerDinas!$N$328</f>
        <v>0</v>
      </c>
      <c r="M420" s="355">
        <f>[55]Perdinas!$P$203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'[55]TARGET VERSI LAMA'!$E$158</f>
        <v>0</v>
      </c>
      <c r="L421" s="377">
        <f>[56]PerDinas!$N$421</f>
        <v>42508197</v>
      </c>
      <c r="M421" s="376">
        <f>[55]Perdinas!$P$269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'[55]TARGET VERSI LAMA'!$E$288</f>
        <v>0</v>
      </c>
      <c r="L425" s="1194">
        <f>[56]PerDinas!$N$633</f>
        <v>89492600</v>
      </c>
      <c r="M425" s="375">
        <f>[55]Perdinas!$P$409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'[55]TARGET VERSI LAMA'!$E$289</f>
        <v>0</v>
      </c>
      <c r="L441" s="360">
        <f>[56]PerDinas!$N$494</f>
        <v>180658397</v>
      </c>
      <c r="M441" s="355">
        <f>[55]Perdinas!$P$425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'[55]TARGET VERSI LAMA'!$E$290</f>
        <v>0</v>
      </c>
      <c r="L445" s="1231">
        <f>[56]PerDinas!$N$608</f>
        <v>2839900</v>
      </c>
      <c r="M445" s="375">
        <f>[55]Perdinas!$P$384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'[55]TARGET MURNI DAN PERUBAHAN'!#REF!</f>
        <v>#REF!</v>
      </c>
      <c r="K455" s="1273">
        <f>'[55]TARGET VERSI LAMA'!$E$301</f>
        <v>1043101100</v>
      </c>
      <c r="L455" s="355">
        <f>[56]PerDinas!$N$508</f>
        <v>702699711</v>
      </c>
      <c r="M455" s="355">
        <f>[55]Perdinas!$P$278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'[55]TARGET MURNI DAN PERUBAHAN'!#REF!</f>
        <v>#REF!</v>
      </c>
      <c r="K456" s="1273">
        <f>'[55]TARGET VERSI LAMA'!$E$302</f>
        <v>532280400</v>
      </c>
      <c r="L456" s="355">
        <f>[56]PerDinas!$N$509</f>
        <v>107541073</v>
      </c>
      <c r="M456" s="355">
        <f>[55]Perdinas!$P$279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'[55]TARGET MURNI DAN PERUBAHAN'!#REF!</f>
        <v>#REF!</v>
      </c>
      <c r="K457" s="1273">
        <f>'[55]TARGET VERSI LAMA'!$E$303</f>
        <v>500000000</v>
      </c>
      <c r="L457" s="355">
        <f>[56]PerDinas!$N$510</f>
        <v>942386153</v>
      </c>
      <c r="M457" s="355">
        <f>[55]Perdinas!$P$280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'[55]TARGET MURNI DAN PERUBAHAN'!#REF!</f>
        <v>#REF!</v>
      </c>
      <c r="K459" s="1273">
        <f>'[55]TARGET VERSI LAMA'!$E$305</f>
        <v>35000000</v>
      </c>
      <c r="L459" s="355">
        <f>[56]PerDinas!$N$512</f>
        <v>0</v>
      </c>
      <c r="M459" s="355">
        <f>[55]Perdinas!$P$282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'[55]TARGET MURNI DAN PERUBAHAN'!#REF!</f>
        <v>#REF!</v>
      </c>
      <c r="K460" s="1273">
        <f>'[55]TARGET VERSI LAMA'!$E$306</f>
        <v>28000000</v>
      </c>
      <c r="L460" s="355">
        <f>[56]PerDinas!$N$513</f>
        <v>0</v>
      </c>
      <c r="M460" s="355">
        <f>[55]Perdinas!$P$283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'[55]TARGET MURNI DAN PERUBAHAN'!#REF!</f>
        <v>#REF!</v>
      </c>
      <c r="K461" s="1273">
        <f>'[55]TARGET VERSI LAMA'!$E$307</f>
        <v>17250000</v>
      </c>
      <c r="L461" s="355">
        <f>[56]PerDinas!$N$514</f>
        <v>0</v>
      </c>
      <c r="M461" s="355">
        <f>[55]Perdinas!$P$284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'[55]TARGET MURNI DAN PERUBAHAN'!#REF!</f>
        <v>#REF!</v>
      </c>
      <c r="K462" s="1273">
        <f>'[55]TARGET VERSI LAMA'!$E$308</f>
        <v>30000000</v>
      </c>
      <c r="L462" s="355">
        <f>[56]PerDinas!$N$515</f>
        <v>0</v>
      </c>
      <c r="M462" s="355">
        <f>[55]Perdinas!$P$285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'[55]TARGET MURNI DAN PERUBAHAN'!#REF!</f>
        <v>#REF!</v>
      </c>
      <c r="K463" s="1273">
        <f>'[55]TARGET VERSI LAMA'!$E$309</f>
        <v>50000000</v>
      </c>
      <c r="L463" s="355">
        <f>[56]PerDinas!$N$516</f>
        <v>0</v>
      </c>
      <c r="M463" s="355">
        <f>[55]Perdinas!$P$286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'[55]TARGET MURNI DAN PERUBAHAN'!#REF!</f>
        <v>#REF!</v>
      </c>
      <c r="K464" s="1273">
        <f>'[55]TARGET VERSI LAMA'!$E$310</f>
        <v>0</v>
      </c>
      <c r="L464" s="355">
        <f>[56]PerDinas!$N$517</f>
        <v>27735345</v>
      </c>
      <c r="M464" s="355">
        <f>[55]Perdinas!$P$287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'[55]TARGET MURNI DAN PERUBAHAN'!#REF!</f>
        <v>#REF!</v>
      </c>
      <c r="K465" s="1273">
        <f>'[55]TARGET VERSI LAMA'!$E$311</f>
        <v>0</v>
      </c>
      <c r="L465" s="355">
        <f>[56]PerDinas!$N$518</f>
        <v>0</v>
      </c>
      <c r="M465" s="355">
        <f>[55]Perdinas!$P$288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'[55]TARGET MURNI DAN PERUBAHAN'!#REF!</f>
        <v>#REF!</v>
      </c>
      <c r="K466" s="1273">
        <f>'[55]TARGET VERSI LAMA'!$E$312</f>
        <v>0</v>
      </c>
      <c r="L466" s="355">
        <f>[56]PerDinas!$N$519</f>
        <v>0</v>
      </c>
      <c r="M466" s="355">
        <f>[55]Perdinas!$P$289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'[55]TARGET MURNI DAN PERUBAHAN'!#REF!</f>
        <v>#REF!</v>
      </c>
      <c r="K467" s="1273">
        <f>'[55]TARGET VERSI LAMA'!$E$313</f>
        <v>0</v>
      </c>
      <c r="L467" s="355">
        <f>[56]PerDinas!$N$520</f>
        <v>0</v>
      </c>
      <c r="M467" s="355">
        <f>[55]Perdinas!$P$290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'[55]TARGET VERSI LAMA'!$E$318</f>
        <v>59958450102</v>
      </c>
      <c r="L472" s="375">
        <f>[56]PerDinas!$N$525</f>
        <v>59958510102</v>
      </c>
      <c r="M472" s="375">
        <f>[55]Perdinas!$P$295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'[55]TARGET VERSI LAMA'!$E$319</f>
        <v>11374571865</v>
      </c>
      <c r="L473" s="375">
        <f>[56]PerDinas!$N$526</f>
        <v>11631764969</v>
      </c>
      <c r="M473" s="375">
        <f>[55]Perdinas!$P$296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'[55]TARGET VERSI LAMA'!$E$320</f>
        <v>1000000000</v>
      </c>
      <c r="L474" s="375">
        <f>[56]PerDinas!$N$527</f>
        <v>1000000000</v>
      </c>
      <c r="M474" s="375">
        <f>[55]Perdinas!$P$297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'[55]TARGET VERSI LAMA'!$E$321</f>
        <v>85406400000</v>
      </c>
      <c r="L475" s="375">
        <f>[56]PerDinas!$N$528</f>
        <v>0</v>
      </c>
      <c r="M475" s="375">
        <f>[55]Perdinas!$P$298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'[55]TARGET VERSI LAMA'!$E$322</f>
        <v>0</v>
      </c>
      <c r="L476" s="375">
        <f>[56]PerDinas!$N$529</f>
        <v>0</v>
      </c>
      <c r="M476" s="375">
        <f>[55]Perdinas!$P$299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'[55]TARGET VERSI LAMA'!$E$323</f>
        <v>136702012</v>
      </c>
      <c r="L477" s="375">
        <f>[56]PerDinas!$N$530</f>
        <v>136702012</v>
      </c>
      <c r="M477" s="375">
        <f>[55]Perdinas!$P$300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'[55]TARGET VERSI LAMA'!$E$324</f>
        <v>88761211</v>
      </c>
      <c r="L478" s="375">
        <f>[56]PerDinas!$N$531</f>
        <v>100634661</v>
      </c>
      <c r="M478" s="375">
        <f>[55]Perdinas!$P$301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'[55]TARGET VERSI LAMA'!$E$328</f>
        <v>0</v>
      </c>
      <c r="L482" s="360">
        <f>[56]PerDinas!$N$535</f>
        <v>0</v>
      </c>
      <c r="M482" s="355">
        <f>[55]Perdinas!$P$305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'[55]TARGET VERSI LAMA'!$E$329</f>
        <v>50000000</v>
      </c>
      <c r="L483" s="360">
        <f>[56]PerDinas!$N$536</f>
        <v>0</v>
      </c>
      <c r="M483" s="355">
        <f>[55]Perdinas!$P$306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'[55]TARGET VERSI LAMA'!$E$330</f>
        <v>0</v>
      </c>
      <c r="L484" s="360">
        <f>[56]PerDinas!$N$537</f>
        <v>0</v>
      </c>
      <c r="M484" s="355">
        <f>[55]Perdinas!$P$307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'[55]TARGET VERSI LAMA'!$E$331</f>
        <v>0</v>
      </c>
      <c r="L485" s="360">
        <f>[56]PerDinas!$N$538</f>
        <v>0</v>
      </c>
      <c r="M485" s="355">
        <f>[55]Perdinas!$P$308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'[55]TARGET VERSI LAMA'!$E$332</f>
        <v>200000000</v>
      </c>
      <c r="L486" s="360">
        <f>[56]PerDinas!$N$539</f>
        <v>25364000</v>
      </c>
      <c r="M486" s="355">
        <f>[55]Perdinas!$P$309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'[55]TARGET VERSI LAMA'!$E$335</f>
        <v>4500000000</v>
      </c>
      <c r="L489" s="375">
        <f>[56]PerDinas!$N$542</f>
        <v>11808261926.33</v>
      </c>
      <c r="M489" s="355">
        <f>[55]Perdinas!$P$312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'[55]TARGET VERSI LAMA'!$E$336</f>
        <v>0</v>
      </c>
      <c r="L490" s="375">
        <f>[56]PerDinas!$N$543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'[55]TARGET VERSI LAMA'!$E$339</f>
        <v>6875000000</v>
      </c>
      <c r="L493" s="375">
        <f>[56]PerDinas!$N$546</f>
        <v>8125000000</v>
      </c>
      <c r="M493" s="375">
        <f>[55]Perdinas!$P$316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'[55]TARGET VERSI LAMA'!$E$342</f>
        <v>1190211975</v>
      </c>
      <c r="L496" s="375">
        <f>[56]PerDinas!$N$549</f>
        <v>335768064.23000002</v>
      </c>
      <c r="M496" s="375">
        <f>[55]Perdinas!$P$319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'[55]TARGET VERSI LAMA'!$E$343</f>
        <v>15000000</v>
      </c>
      <c r="L497" s="375">
        <f>[56]PerDinas!$N$550</f>
        <v>12251000</v>
      </c>
      <c r="M497" s="375">
        <f>[55]Perdinas!$P$320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'[55]TARGET VERSI LAMA'!$E$346</f>
        <v>217536159</v>
      </c>
      <c r="L500" s="360">
        <f>[56]PerDinas!$N$553</f>
        <v>9850310</v>
      </c>
      <c r="M500" s="355">
        <f>[55]Perdinas!$P$323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'[55]TARGET VERSI LAMA'!$E$347</f>
        <v>0</v>
      </c>
      <c r="L501" s="360">
        <f>[56]PerDinas!$N$554</f>
        <v>0</v>
      </c>
      <c r="M501" s="355">
        <f>[55]Perdinas!$P$324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'[55]TARGET VERSI LAMA'!$E$348</f>
        <v>0</v>
      </c>
      <c r="L502" s="360">
        <v>0</v>
      </c>
      <c r="M502" s="355">
        <f>[55]Perdinas!$P$325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'[55]TARGET VERSI LAMA'!$E$349</f>
        <v>0</v>
      </c>
      <c r="L503" s="360">
        <f>[56]PerDinas!$N$556</f>
        <v>0</v>
      </c>
      <c r="M503" s="355">
        <f>[55]Perdinas!$P$325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'[55]TARGET VERSI LAMA'!$E$350</f>
        <v>0</v>
      </c>
      <c r="L504" s="360">
        <f>[56]PerDinas!$N$557</f>
        <v>0</v>
      </c>
      <c r="M504" s="355">
        <f>[55]Perdinas!$P$326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'[55]TARGET VERSI LAMA'!$E$351</f>
        <v>0</v>
      </c>
      <c r="L505" s="360">
        <f>[56]PerDinas!$N$558</f>
        <v>0</v>
      </c>
      <c r="M505" s="355">
        <f>[55]Perdinas!$P$327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'[55]TARGET VERSI LAMA'!$E$352</f>
        <v>0</v>
      </c>
      <c r="L506" s="360">
        <f>[56]PerDinas!$N$559</f>
        <v>0</v>
      </c>
      <c r="M506" s="355">
        <f>[55]Perdinas!$P$328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'[55]TARGET VERSI LAMA'!$E$353</f>
        <v>0</v>
      </c>
      <c r="L507" s="360">
        <f>[56]PerDinas!$N$560</f>
        <v>0</v>
      </c>
      <c r="M507" s="355">
        <f>[55]Perdinas!$P$329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'[55]TARGET MURNI DAN PERUBAHAN'!$D$254</f>
        <v>0</v>
      </c>
      <c r="L508" s="360">
        <f>[56]PerDinas!$N$561</f>
        <v>0</v>
      </c>
      <c r="M508" s="355">
        <f>[55]Perdinas!$P$330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'[55]TARGET VERSI LAMA'!$E$357</f>
        <v>0</v>
      </c>
      <c r="L511" s="360">
        <f>[56]PerDinas!$N$564</f>
        <v>0</v>
      </c>
      <c r="M511" s="355">
        <f>[55]Perdinas!$P$334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'[55]TARGET VERSI LAMA'!$E$358</f>
        <v>0</v>
      </c>
      <c r="L512" s="360">
        <f>[56]PerDinas!$N$565</f>
        <v>0</v>
      </c>
      <c r="M512" s="355">
        <f>[55]Perdinas!$P$335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'[55]TARGET VERSI LAMA'!$E$359</f>
        <v>3000000000</v>
      </c>
      <c r="L513" s="360">
        <f>[56]PerDinas!$N$566</f>
        <v>115306402.84</v>
      </c>
      <c r="M513" s="355">
        <f>[55]Perdinas!$P$336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'[55]TARGET VERSI LAMA'!$E$360</f>
        <v>65944925050</v>
      </c>
      <c r="L514" s="360">
        <f>[56]PerDinas!$N$567</f>
        <v>1171936350</v>
      </c>
      <c r="M514" s="355">
        <f>[55]Perdinas!$P$337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'[55]TARGET VERSI LAMA'!$E$366</f>
        <v>0</v>
      </c>
      <c r="L517" s="355">
        <f>[56]PerDinas!$N$570</f>
        <v>0</v>
      </c>
      <c r="M517" s="355">
        <f>[55]Perdinas!$P$343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'[55]TARGET VERSI LAMA'!$E$369</f>
        <v>0</v>
      </c>
      <c r="L520" s="360">
        <f>[56]PerDinas!$N$573</f>
        <v>0</v>
      </c>
      <c r="M520" s="355">
        <f>[55]Perdinas!$P$346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'[55]TARGET VERSI LAMA'!$E$371</f>
        <v>13170000</v>
      </c>
      <c r="L522" s="360">
        <f>[56]PerDinas!$N$575</f>
        <v>0</v>
      </c>
      <c r="M522" s="355">
        <f>[55]Perdinas!$P$348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'[55]TARGET VERSI LAMA'!$E$372</f>
        <v>64064295</v>
      </c>
      <c r="L523" s="360">
        <f>[56]PerDinas!$N$576</f>
        <v>0</v>
      </c>
      <c r="M523" s="355">
        <f>[55]Perdinas!$P$349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'[55]TARGET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'[55]TARGET VERSI LAMA'!$E$376</f>
        <v>3688800000</v>
      </c>
      <c r="L527" s="377">
        <f>[56]PerDinas!$N$640</f>
        <v>0</v>
      </c>
      <c r="M527" s="375">
        <f>[55]Perdinas!$P$416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'[55]TARGET VERSI LAMA'!$E$377</f>
        <v>3291945800</v>
      </c>
      <c r="L528" s="377">
        <v>0</v>
      </c>
      <c r="M528" s="375">
        <f>[55]Perdinas!$P$363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'[55]TARGET VERSI LAMA'!$E$379</f>
        <v>0</v>
      </c>
      <c r="L531" s="391">
        <f>[56]PerDinas!$N$643</f>
        <v>0</v>
      </c>
      <c r="M531" s="357">
        <f>[55]Perdinas!$P$419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'[55]TARGET VERSI LAMA'!$E$383</f>
        <v>1500000000</v>
      </c>
      <c r="L539" s="377">
        <f>[56]PerDinas!$N$651</f>
        <v>925050000</v>
      </c>
      <c r="M539" s="375">
        <f>[55]Perdinas!$P$431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'[55]TARGET VERSI LAMA'!$E$386</f>
        <v>0</v>
      </c>
      <c r="L543" s="375">
        <f>'[58]PERDINAS VERSI LAMA'!$N$543</f>
        <v>11959750</v>
      </c>
      <c r="M543" s="375">
        <f>[55]Perdinas!$P$437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'[55]TARGET VERSI LAMA'!$E$387</f>
        <v>0</v>
      </c>
      <c r="L544" s="375">
        <f>[56]PerDinas!$N$656</f>
        <v>0</v>
      </c>
      <c r="M544" s="375">
        <f>[55]Perdinas!$P$398</f>
        <v>0</v>
      </c>
      <c r="N544" s="355">
        <f t="shared" si="86"/>
        <v>0</v>
      </c>
      <c r="O544" s="355">
        <f>N544-K544</f>
        <v>0</v>
      </c>
      <c r="P544" s="388"/>
      <c r="Q544" s="5848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849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856" t="s">
        <v>830</v>
      </c>
      <c r="H546" s="5857"/>
      <c r="I546" s="5858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859" t="s">
        <v>997</v>
      </c>
      <c r="I551" s="5860"/>
      <c r="J551" s="397">
        <v>0</v>
      </c>
      <c r="K551" s="932">
        <f>'[55]TARGET VERSI LAMA'!$E$431</f>
        <v>1439364000</v>
      </c>
      <c r="L551" s="1492">
        <f>[56]PerDinas!$N$610</f>
        <v>1442100000</v>
      </c>
      <c r="M551" s="375">
        <f>[55]Perdinas!$P$386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'[55]TARGET VERSI LAMA'!$E$444</f>
        <v>0</v>
      </c>
      <c r="L555" s="1009">
        <f>[56]PerDinas!$N$667</f>
        <v>127500</v>
      </c>
      <c r="M555" s="932">
        <f>[55]Perdinas!$P$426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'[55]TARGET VERSI LAMA'!$E$395</f>
        <v>18448560000</v>
      </c>
      <c r="L559" s="953">
        <f>[56]PerDinas!$N$671</f>
        <v>5344077678</v>
      </c>
      <c r="M559" s="932">
        <f>[55]Perdinas!$P$446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'[55]TARGET VERSI LAMA'!$E$396</f>
        <v>0</v>
      </c>
      <c r="L560" s="953">
        <f>[56]PerDinas!$N$672</f>
        <v>2526277646</v>
      </c>
      <c r="M560" s="932">
        <f>[55]Perdinas!$P$447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'[55]TARGET VERSI LAMA'!$E$397</f>
        <v>0</v>
      </c>
      <c r="L561" s="953">
        <f>[56]PerDinas!$N$673</f>
        <v>2755288569</v>
      </c>
      <c r="M561" s="932">
        <f>[55]Perdinas!$P$448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'[55]TARGET VERSI LAMA'!$E$398</f>
        <v>0</v>
      </c>
      <c r="L562" s="953">
        <f>[56]PerDinas!$N$674</f>
        <v>1447485527</v>
      </c>
      <c r="M562" s="932">
        <f>[55]Perdinas!$P$449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'[55]TARGET VERSI LAMA'!$E$399</f>
        <v>0</v>
      </c>
      <c r="L563" s="953">
        <f>[56]PerDinas!$N$675</f>
        <v>1537430967</v>
      </c>
      <c r="M563" s="932">
        <f>[55]Perdinas!$P$450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'[55]TARGET VERSI LAMA'!$E$400</f>
        <v>0</v>
      </c>
      <c r="L564" s="953">
        <f>[56]PerDinas!$N$676</f>
        <v>547560358</v>
      </c>
      <c r="M564" s="932">
        <f>[55]Perdinas!$P$451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'[55]TARGET VERSI LAMA'!$E$401</f>
        <v>0</v>
      </c>
      <c r="L565" s="953">
        <f>[56]PerDinas!$N$677</f>
        <v>1732379269</v>
      </c>
      <c r="M565" s="932">
        <f>[55]Perdinas!$P$452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'[55]TARGET VERSI LAMA'!$E$402</f>
        <v>0</v>
      </c>
      <c r="L566" s="953">
        <f>[56]PerDinas!$N$678</f>
        <v>946540968</v>
      </c>
      <c r="M566" s="932">
        <f>[55]Perdinas!$P$453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'[55]TARGET VERSI LAMA'!$E$403</f>
        <v>0</v>
      </c>
      <c r="L567" s="953">
        <f>[56]PerDinas!$N$679</f>
        <v>592335623</v>
      </c>
      <c r="M567" s="932">
        <f>[55]Perdinas!$P$454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'[55]TARGET VERSI LAMA'!$E$405</f>
        <v>100000000</v>
      </c>
      <c r="L569" s="953">
        <f>[56]PerDinas!$N$681</f>
        <v>117922719</v>
      </c>
      <c r="M569" s="932">
        <f>[55]Perdinas!$P$456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'[55]TARGET VERSI LAMA'!$E$406</f>
        <v>0</v>
      </c>
      <c r="L570" s="953">
        <f>[56]PerDinas!$N$682</f>
        <v>46755127</v>
      </c>
      <c r="M570" s="932">
        <f>[55]Perdinas!$P$457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'[55]TARGET VERSI LAMA'!$E$407</f>
        <v>0</v>
      </c>
      <c r="L571" s="953">
        <f>[56]PerDinas!$N$683</f>
        <v>36795738</v>
      </c>
      <c r="M571" s="932">
        <f>[55]Perdinas!$P$458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'[55]TARGET VERSI LAMA'!$E$408</f>
        <v>0</v>
      </c>
      <c r="L572" s="953">
        <f>[56]PerDinas!$N$684</f>
        <v>18019015</v>
      </c>
      <c r="M572" s="932">
        <f>[55]Perdinas!$P$459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'[55]TARGET VERSI LAMA'!$E$409</f>
        <v>0</v>
      </c>
      <c r="L573" s="953">
        <f>[56]PerDinas!$N$685</f>
        <v>41468269</v>
      </c>
      <c r="M573" s="932">
        <f>[55]Perdinas!$P$460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'[55]TARGET VERSI LAMA'!$E$410</f>
        <v>0</v>
      </c>
      <c r="L574" s="953">
        <f>[56]PerDinas!$N$686</f>
        <v>4102336</v>
      </c>
      <c r="M574" s="932">
        <f>[55]Perdinas!$P$461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'[55]TARGET VERSI LAMA'!$E$411</f>
        <v>0</v>
      </c>
      <c r="L575" s="953">
        <f>[56]PerDinas!$N$687</f>
        <v>32130299</v>
      </c>
      <c r="M575" s="932">
        <f>[55]Perdinas!$P$462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'[55]TARGET VERSI LAMA'!$E$412</f>
        <v>0</v>
      </c>
      <c r="L576" s="953">
        <f>[56]PerDinas!$N$688</f>
        <v>40771371</v>
      </c>
      <c r="M576" s="932">
        <f>[55]Perdinas!$P$463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'[55]TARGET VERSI LAMA'!$E$413</f>
        <v>0</v>
      </c>
      <c r="L577" s="953">
        <f>[56]PerDinas!$N$689</f>
        <v>0</v>
      </c>
      <c r="M577" s="932">
        <f>[55]Perdinas!$P$464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[55]Perdinas!$P$427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[55]Perdinas!$P$428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'[55]TARGET VERSI LAMA'!$E$418</f>
        <v>0</v>
      </c>
      <c r="L582" s="969">
        <f>[56]PerDinas!$N$694</f>
        <v>85416740.340000004</v>
      </c>
      <c r="M582" s="934">
        <f>[55]Perdinas!$P$470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'[55]TARGET VERSI LAMA'!$E$419</f>
        <v>0</v>
      </c>
      <c r="L583" s="969">
        <f>[56]PerDinas!$N$695</f>
        <v>0</v>
      </c>
      <c r="M583" s="934">
        <f>[55]Perdinas!$P$471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'[55]TARGET VERSI LAMA'!$E$420</f>
        <v>0</v>
      </c>
      <c r="L584" s="969">
        <f>[56]PerDinas!$N$696</f>
        <v>0</v>
      </c>
      <c r="M584" s="934">
        <f>[55]Perdinas!$P$472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'[55]TARGET VERSI LAMA'!$E$421</f>
        <v>0</v>
      </c>
      <c r="L585" s="969">
        <f>[56]PerDinas!$N$697</f>
        <v>0</v>
      </c>
      <c r="M585" s="934">
        <f>[55]Perdinas!$P$473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'[55]TARGET VERSI LAMA'!$E$422</f>
        <v>0</v>
      </c>
      <c r="L586" s="969">
        <f>[56]PerDinas!$N$698</f>
        <v>0</v>
      </c>
      <c r="M586" s="934">
        <f>[55]Perdinas!$P$474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'[55]TARGET VERSI LAMA'!$E$423</f>
        <v>0</v>
      </c>
      <c r="L587" s="969">
        <f>[56]PerDinas!$N$699</f>
        <v>10972500</v>
      </c>
      <c r="M587" s="934">
        <f>[55]Perdinas!$P$475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'[55]TARGET VERSI LAMA'!$E$424</f>
        <v>0</v>
      </c>
      <c r="L588" s="969">
        <f>[56]PerDinas!$N$700</f>
        <v>2664500</v>
      </c>
      <c r="M588" s="934">
        <f>[55]Perdinas!$P$476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'[55]TARGET VERSI LAMA'!$E$425</f>
        <v>0</v>
      </c>
      <c r="L589" s="969">
        <f>[56]PerDinas!$N$701</f>
        <v>2605000</v>
      </c>
      <c r="M589" s="934">
        <f>[55]Perdinas!$P$477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'[55]TARGET VERSI LAMA'!$E$426</f>
        <v>0</v>
      </c>
      <c r="L590" s="969">
        <f>[56]PerDinas!$N$702</f>
        <v>3670000</v>
      </c>
      <c r="M590" s="934">
        <f>[55]Perdinas!$P$478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'[55]TARGET VERSI LAMA'!$E$427</f>
        <v>0</v>
      </c>
      <c r="L591" s="969">
        <f>[56]PerDinas!$N$703</f>
        <v>13563430</v>
      </c>
      <c r="M591" s="934">
        <f>[55]Perdinas!$P$479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34" t="s">
        <v>323</v>
      </c>
      <c r="H594" s="5861"/>
      <c r="I594" s="5861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'[55]TARGET VERSI LAMA'!$E$434</f>
        <v>722763972</v>
      </c>
      <c r="L595" s="1009">
        <f>[56]PerDinas!$N$612</f>
        <v>626200000</v>
      </c>
      <c r="M595" s="375">
        <f>[55]Perdinas!$P$388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'[55]TARGET VERSI LAMA'!$E$435</f>
        <v>503240012</v>
      </c>
      <c r="L596" s="1009">
        <f>[56]PerDinas!$N$613</f>
        <v>449525000</v>
      </c>
      <c r="M596" s="375">
        <f>[55]Perdinas!$P$389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'[55]TARGET VERSI LAMA'!$E$436</f>
        <v>610938973</v>
      </c>
      <c r="L597" s="1009">
        <f>[56]PerDinas!$N$614</f>
        <v>572925000</v>
      </c>
      <c r="M597" s="375">
        <f>[55]Perdinas!$P$390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'[55]TARGET VERSI LAMA'!$E$437</f>
        <v>308961000</v>
      </c>
      <c r="L598" s="1009">
        <f>[56]PerDinas!$N$615</f>
        <v>240800000</v>
      </c>
      <c r="M598" s="375">
        <f>[55]Perdinas!$P$391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'[55]TARGET VERSI LAMA'!$E$438</f>
        <v>221200000</v>
      </c>
      <c r="L599" s="1009">
        <f>[56]PerDinas!$N$616</f>
        <v>208150000</v>
      </c>
      <c r="M599" s="375">
        <f>[55]Perdinas!$P$392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'[55]TARGET VERSI LAMA'!$E$439</f>
        <v>91660431</v>
      </c>
      <c r="L600" s="1009">
        <f>[56]PerDinas!$N$617</f>
        <v>87100000</v>
      </c>
      <c r="M600" s="375">
        <f>[55]Perdinas!$P$393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'[55]TARGET VERSI LAMA'!$E$440</f>
        <v>588729012</v>
      </c>
      <c r="L601" s="1009">
        <f>[56]PerDinas!$N$618</f>
        <v>558150000</v>
      </c>
      <c r="M601" s="375">
        <f>[55]Perdinas!$P$394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'[55]TARGET VERSI LAMA'!$E$441</f>
        <v>75525000</v>
      </c>
      <c r="L602" s="1009">
        <f>[56]PerDinas!$N$619</f>
        <v>93895000</v>
      </c>
      <c r="M602" s="375">
        <f>[55]Perdinas!$P$395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'[55]TARGET VERSI LAMA'!$E$442</f>
        <v>0</v>
      </c>
      <c r="L603" s="1009">
        <f>[56]PerDinas!$N$620</f>
        <v>0</v>
      </c>
      <c r="M603" s="375">
        <f>[55]Perdinas!$P$396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862" t="s">
        <v>76</v>
      </c>
      <c r="H604" s="5833"/>
      <c r="I604" s="5833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'[55]TARGET VERSI LAMA'!$E$448</f>
        <v>150000000</v>
      </c>
      <c r="L614" s="360">
        <f>[56]PerDinas!$N$739</f>
        <v>274975000</v>
      </c>
      <c r="M614" s="373">
        <f>[55]Perdinas!$P$500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'[55]TARGET VERSI LAMA'!$E$449</f>
        <v>100000000</v>
      </c>
      <c r="L615" s="360">
        <f>[56]PerDinas!$N$740</f>
        <v>183430000</v>
      </c>
      <c r="M615" s="355">
        <f>[55]Perdinas!$P$501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[56]PerDinas!$N$744</f>
        <v>1835685</v>
      </c>
      <c r="M619" s="355">
        <f>[55]Perdinas!$P$505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[55]Perdinas!$P$506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'[55]TARGET VERSI LAMA'!$E$454</f>
        <v>0</v>
      </c>
      <c r="L621" s="360">
        <f>[56]PerDinas!$N$746</f>
        <v>6724929</v>
      </c>
      <c r="M621" s="373">
        <f>[55]Perdinas!$P$507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[56]PerDinas!$N$749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'[55]TARGET VERSI LAMA'!$E$455</f>
        <v>7805834000</v>
      </c>
      <c r="L625" s="377">
        <f>[56]PerDinas!$N$750</f>
        <v>6842389000</v>
      </c>
      <c r="M625" s="1019">
        <f>[55]Perdinas!$P$509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[55]Perdinas!$P$474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'[55]TARGET VERSI LAMA'!$E$461</f>
        <v>0</v>
      </c>
      <c r="L636" s="355">
        <f>[56]PerDinas!$N$761</f>
        <v>23670850</v>
      </c>
      <c r="M636" s="355">
        <f>[55]Perdinas!$P$516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'[55]TARGET VERSI LAMA'!$E$462</f>
        <v>0</v>
      </c>
      <c r="L640" s="377">
        <f>[56]PerDinas!$N$765</f>
        <v>0</v>
      </c>
      <c r="M640" s="376">
        <f>[55]Perdinas!$P$477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'[55]TARGET VERSI LAMA'!$E$463</f>
        <v>0</v>
      </c>
      <c r="L641" s="1231">
        <f>PerDinas!L626</f>
        <v>1250000</v>
      </c>
      <c r="M641" s="375">
        <f>[55]Perdinas!$P$402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[55]Perdinas!$P$483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[55]Perdinas!$P$484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'[55]TARGET VERSI LAMA'!$E$469</f>
        <v>0</v>
      </c>
      <c r="L652" s="360">
        <f>[56]PerDinas!$N$777</f>
        <v>8336500</v>
      </c>
      <c r="M652" s="355">
        <f>[55]Perdinas!$P$525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'[55]TARGET VERSI LAMA'!$E$470</f>
        <v>4625000</v>
      </c>
      <c r="L656" s="360">
        <f>[56]PerDinas!$N$637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'[55]TARGET VERSI LAMA'!$E$471</f>
        <v>0</v>
      </c>
      <c r="L657" s="360">
        <f>[56]PerDinas!$N$638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'[55]TARGET VERSI LAMA'!$E$475</f>
        <v>259229500</v>
      </c>
      <c r="L670" s="377">
        <f>[56]PerDinas!$N$795</f>
        <v>286740000</v>
      </c>
      <c r="M670" s="376">
        <f>[55]Perdinas!$P$531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'[55]TARGET VERSI LAMA'!$E$476</f>
        <v>374739500</v>
      </c>
      <c r="L671" s="377">
        <f>[56]PerDinas!$N$796</f>
        <v>210010000</v>
      </c>
      <c r="M671" s="376">
        <f>[55]Perdinas!$P$532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'[55]TARGET VERSI LAMA'!$E$477</f>
        <v>271618000</v>
      </c>
      <c r="L672" s="377">
        <f>[56]PerDinas!$N$797</f>
        <v>176240000</v>
      </c>
      <c r="M672" s="376">
        <f>[55]Perdinas!$P$533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'[55]TARGET VERSI LAMA'!$E$478</f>
        <v>0</v>
      </c>
      <c r="L673" s="377">
        <f>[56]PerDinas!$N$798</f>
        <v>0</v>
      </c>
      <c r="M673" s="376">
        <f>[55]Perdinas!$P$534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'[55]TARGET VERSI LAMA'!$E$479</f>
        <v>0</v>
      </c>
      <c r="L674" s="377">
        <f>[56]PerDinas!$N$799</f>
        <v>0</v>
      </c>
      <c r="M674" s="376">
        <f>[55]Perdinas!$P$535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'[55]TARGET VERSI LAMA'!$E$480</f>
        <v>46200000</v>
      </c>
      <c r="L675" s="377">
        <f>[56]PerDinas!$N$800</f>
        <v>46600000</v>
      </c>
      <c r="M675" s="376">
        <f>[55]Perdinas!$P$536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'[55]TARGET VERSI LAMA'!$E$481</f>
        <v>88200000</v>
      </c>
      <c r="L676" s="377">
        <f>[56]PerDinas!$N$801</f>
        <v>74940000</v>
      </c>
      <c r="M676" s="376">
        <f>[55]Perdinas!$P$537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'[55]TARGET VERSI LAMA'!$E$482</f>
        <v>24400000</v>
      </c>
      <c r="L677" s="377">
        <f>[56]PerDinas!$N$802</f>
        <v>24453000</v>
      </c>
      <c r="M677" s="376">
        <f>[55]Perdinas!$P$538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'[55]TARGET VERSI LAMA'!$E$483</f>
        <v>0</v>
      </c>
      <c r="L678" s="377">
        <f>[56]PerDinas!$N$803</f>
        <v>10036000</v>
      </c>
      <c r="M678" s="376">
        <f>[55]Perdinas!$P$539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'[55]TARGET VERSI LAMA'!$E$491</f>
        <v>0</v>
      </c>
      <c r="L683" s="360">
        <f>[56]PerDinas!$N$808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[55]Perdinas!$P$545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'[55]TARGET VERSI LAMA'!$E$489</f>
        <v>0</v>
      </c>
      <c r="L685" s="360">
        <f>[56]PerDinas!$N$810</f>
        <v>46757068</v>
      </c>
      <c r="M685" s="373">
        <f>[55]Perdinas!$P$546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'[55]TARGET VERSI LAMA'!$E$490</f>
        <v>0</v>
      </c>
      <c r="L689" s="360">
        <f>[56]PerDinas!$N$814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'[55]TARGET VERSI LAMA'!$E$496</f>
        <v>0</v>
      </c>
      <c r="L699" s="360">
        <f>[56]PerDinas!$N$824</f>
        <v>0</v>
      </c>
      <c r="M699" s="355">
        <f>[55]Perdinas!$P$552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'[55]TARGET VERSI LAMA'!$E$497</f>
        <v>0</v>
      </c>
      <c r="L700" s="360">
        <f>[56]PerDinas!$N$825</f>
        <v>10063750</v>
      </c>
      <c r="M700" s="373">
        <f>[55]Perdinas!$P$553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'[55]TARGET VERSI LAMA'!$E$503</f>
        <v>10000000</v>
      </c>
      <c r="L706" s="391">
        <f>[56]PerDinas!$N$831</f>
        <v>9920000</v>
      </c>
      <c r="M706" s="1052">
        <f>[55]Perdinas!$P$557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[55]Perdinas!$P$522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'[55]TARGET VERSI LAMA'!$E$508</f>
        <v>0</v>
      </c>
      <c r="L712" s="360">
        <f>[56]PerDinas!$N$837</f>
        <v>15432269</v>
      </c>
      <c r="M712" s="373">
        <f>[55]Perdinas!$P$563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'[55]TARGET VERSI LAMA'!$E$509</f>
        <v>0</v>
      </c>
      <c r="L716" s="1063">
        <f>[56]PerDinas!$N$841</f>
        <v>113520200</v>
      </c>
      <c r="M716" s="1062">
        <f>[55]Perdinas!$P$560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'[55]TARGET VERSI LAMA'!$E$510</f>
        <v>1508491400</v>
      </c>
      <c r="L717" s="1194">
        <f>[56]PerDinas!$N$623</f>
        <v>37289625</v>
      </c>
      <c r="M717" s="876">
        <f>[55]Perdinas!$P$399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'[55]TARGET VERSI LAMA'!$E$515</f>
        <v>40000000</v>
      </c>
      <c r="L728" s="360">
        <f>[56]PerDinas!$N$853</f>
        <v>36353160</v>
      </c>
      <c r="M728" s="373">
        <f>[55]Perdinas!$P$569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'[55]TARGET VERSI LAMA'!$E$516</f>
        <v>23000000</v>
      </c>
      <c r="L729" s="360">
        <f>[56]PerDinas!$N$854</f>
        <v>16213500</v>
      </c>
      <c r="M729" s="373">
        <f>[55]Perdinas!$P$570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'[55]TARGET VERSI LAMA'!$E$517</f>
        <v>722500000</v>
      </c>
      <c r="L730" s="360">
        <f>[56]PerDinas!$N$855</f>
        <v>10677000</v>
      </c>
      <c r="M730" s="373">
        <f>[55]Perdinas!$P$571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'[55]TARGET VERSI LAMA'!$E$518</f>
        <v>0</v>
      </c>
      <c r="L731" s="360">
        <f>[56]PerDinas!$N$856</f>
        <v>517000</v>
      </c>
      <c r="M731" s="373">
        <f>[55]Perdinas!$P$572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'[55]TARGET VERSI LAMA'!$E$521</f>
        <v>0</v>
      </c>
      <c r="L734" s="360">
        <f>[56]PerDinas!$N$859</f>
        <v>0</v>
      </c>
      <c r="M734" s="355">
        <f>[55]Perdinas!$P$575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'[55]TARGET VERSI LAMA'!$E$522</f>
        <v>75000000</v>
      </c>
      <c r="L735" s="360">
        <f>[56]PerDinas!$N$860</f>
        <v>66698650</v>
      </c>
      <c r="M735" s="359">
        <f>[55]Perdinas!$P$576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'[55]TARGET VERSI LAMA'!$E$523</f>
        <v>19000000</v>
      </c>
      <c r="L736" s="360">
        <f>[56]PerDinas!$N$861</f>
        <v>26153480</v>
      </c>
      <c r="M736" s="359">
        <f>[55]Perdinas!$P$577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'[55]TARGET VERSI LAMA'!$E$524</f>
        <v>125000000</v>
      </c>
      <c r="L737" s="360">
        <f>[56]PerDinas!$N$862</f>
        <v>367340000</v>
      </c>
      <c r="M737" s="359">
        <f>[55]Perdinas!$P$578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'[55]TARGET VERSI LAMA'!$E$525</f>
        <v>0</v>
      </c>
      <c r="L738" s="360">
        <f>[56]PerDinas!$N$863</f>
        <v>0</v>
      </c>
      <c r="M738" s="359">
        <f>[55]Perdinas!$P$579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'[55]TARGET VERSI LAMA'!$E$526</f>
        <v>0</v>
      </c>
      <c r="L739" s="360">
        <f>[56]PerDinas!$N$864</f>
        <v>0</v>
      </c>
      <c r="M739" s="359">
        <f>[55]Perdinas!$P$580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'[55]TARGET VERSI LAMA'!$E$527</f>
        <v>0</v>
      </c>
      <c r="L740" s="360">
        <f>[56]PerDinas!$N$865</f>
        <v>0</v>
      </c>
      <c r="M740" s="359">
        <f>[55]Perdinas!$P$581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[56]PerDinas!$N$869</f>
        <v>6569410</v>
      </c>
      <c r="M744" s="355">
        <f>[55]Perdinas!$P$584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'[55]TARGET VERSI LAMA'!$E$527</f>
        <v>0</v>
      </c>
      <c r="L745" s="360">
        <f>[56]PerDinas!$N$870</f>
        <v>0</v>
      </c>
      <c r="M745" s="355">
        <f>[55]Perdinas!$P$586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VERSI LAMA'!$E$532</f>
        <v>0</v>
      </c>
      <c r="L746" s="360">
        <f>[56]PerDinas!$N$871</f>
        <v>56514025</v>
      </c>
      <c r="M746" s="373">
        <f>[55]Perdinas!$P$587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'[55]TARGET VERSI LAMA'!$E$533</f>
        <v>0</v>
      </c>
      <c r="L750" s="377">
        <f>[56]PerDinas!$N$624</f>
        <v>34638850</v>
      </c>
      <c r="M750" s="375">
        <f>[55]Perdinas!$P$400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'[55]TARGET VERSI LAMA'!$E$537</f>
        <v>0</v>
      </c>
      <c r="L762" s="360">
        <f>[56]PerDinas!$N$887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[55]Perdinas!$P$553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[55]Perdinas!$P$554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'[55]TARGET VERSI LAMA'!$E$540</f>
        <v>0</v>
      </c>
      <c r="L767" s="360">
        <f>[56]PerDinas!$N$892</f>
        <v>136368650</v>
      </c>
      <c r="M767" s="373">
        <f>[55]Perdinas!$P$595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'[55]TARGET VERSI LAMA'!$E$541</f>
        <v>0</v>
      </c>
      <c r="L771" s="377">
        <f>[56]PerDinas!$N$628</f>
        <v>2837968</v>
      </c>
      <c r="M771" s="375">
        <f>[55]Perdinas!$P$404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'[55]TARGET VERSI LAMA'!$E$538</f>
        <v>0</v>
      </c>
      <c r="L772" s="682"/>
      <c r="M772" s="681">
        <f>[60]Perdinas!$G$500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'[55]TARGET VERSI LAMA'!$E$547</f>
        <v>0</v>
      </c>
      <c r="L786" s="360">
        <f>[56]PerDinas!$N$911</f>
        <v>49160523</v>
      </c>
      <c r="M786" s="373">
        <f>[55]Perdinas!$P$602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[55]Perdinas!$P$564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'[55]TARGET VERSI LAMA'!$E$550</f>
        <v>0</v>
      </c>
      <c r="L790" s="360">
        <f>[56]PerDinas!$N$915</f>
        <v>15952424</v>
      </c>
      <c r="M790" s="355">
        <f>[55]Perdinas!$P$565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'[55]TARGET VERSI LAMA'!$E$553</f>
        <v>0</v>
      </c>
      <c r="L794" s="1231">
        <f>[56]PerDinas!$N$629</f>
        <v>32700000</v>
      </c>
      <c r="M794" s="375">
        <f>[55]Perdinas!$P$405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'[55]TARGET VERSI LAMA'!$E$548</f>
        <v>0</v>
      </c>
      <c r="L795" s="377">
        <f>[56]PerDinas!$N$920</f>
        <v>0</v>
      </c>
      <c r="M795" s="375">
        <f>[55]Perdinas!$P$606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'[55]TARGET VERSI LAMA'!$E$549</f>
        <v>0</v>
      </c>
      <c r="L796" s="682">
        <f>[56]PerDinas!$N$921</f>
        <v>0</v>
      </c>
      <c r="M796" s="681">
        <f>[55]Perdinas!$P$607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'[55]TARGET VERSI LAMA'!$E$561</f>
        <v>328430000</v>
      </c>
      <c r="L805" s="360">
        <f>[56]PerDinas!$N$930</f>
        <v>142291200</v>
      </c>
      <c r="M805" s="373">
        <f>[55]Perdinas!$P$616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'[55]TARGET VERSI LAMA'!$E$562</f>
        <v>15000000</v>
      </c>
      <c r="L806" s="360">
        <f>[56]PerDinas!$N$931</f>
        <v>13000000</v>
      </c>
      <c r="M806" s="373">
        <f>[55]Perdinas!$P$617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'[55]TARGET VERSI LAMA'!$E$563</f>
        <v>50000000</v>
      </c>
      <c r="L807" s="360">
        <f>[56]PerDinas!$N$932</f>
        <v>47930000</v>
      </c>
      <c r="M807" s="373">
        <f>[55]Perdinas!$P$618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'[55]TARGET VERSI LAMA'!$E$564</f>
        <v>40250000</v>
      </c>
      <c r="L808" s="360">
        <f>[56]PerDinas!$N$933</f>
        <v>33200000</v>
      </c>
      <c r="M808" s="373">
        <f>[55]Perdinas!$P$619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'[55]TARGET VERSI LAMA'!$E$565</f>
        <v>25000000</v>
      </c>
      <c r="L809" s="360">
        <f>[56]PerDinas!$N$934</f>
        <v>49450000</v>
      </c>
      <c r="M809" s="373">
        <f>[55]Perdinas!$P$620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'[55]TARGET VERSI LAMA'!$E$566</f>
        <v>0</v>
      </c>
      <c r="L810" s="360">
        <f>[56]PerDinas!$N$935</f>
        <v>26000000</v>
      </c>
      <c r="M810" s="373">
        <f>[55]Perdinas!$P$622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'[55]TARGET VERSI LAMA'!$E$567</f>
        <v>60000000</v>
      </c>
      <c r="L811" s="360">
        <f>[56]PerDinas!$N$936</f>
        <v>0</v>
      </c>
      <c r="M811" s="373">
        <f>[55]Perdinas!$P$623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'[55]TARGET VERSI LAMA'!$E$568</f>
        <v>0</v>
      </c>
      <c r="L812" s="360">
        <f>[56]PerDinas!$N$937</f>
        <v>0</v>
      </c>
      <c r="M812" s="373">
        <f>[55]Perdinas!$P$624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'[55]TARGET VERSI LAMA'!$E$569</f>
        <v>0</v>
      </c>
      <c r="L813" s="360">
        <f>[56]PerDinas!$N$938</f>
        <v>0</v>
      </c>
      <c r="M813" s="373">
        <f>[55]Perdinas!$P$625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'[55]TARGET VERSI LAMA'!$E$572</f>
        <v>190000000</v>
      </c>
      <c r="L816" s="360">
        <f>[56]PerDinas!$N$941</f>
        <v>152000000</v>
      </c>
      <c r="M816" s="373">
        <f>[55]Perdinas!$P$627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'[55]TARGET VERSI LAMA'!$E$573</f>
        <v>160000000</v>
      </c>
      <c r="L817" s="360">
        <f>[56]PerDinas!$N$942</f>
        <v>140334500</v>
      </c>
      <c r="M817" s="373">
        <f>[55]Perdinas!$P$628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'[55]TARGET VERSI LAMA'!$E$574</f>
        <v>90000000</v>
      </c>
      <c r="L818" s="360">
        <f>[56]PerDinas!$N$943</f>
        <v>74272500</v>
      </c>
      <c r="M818" s="373">
        <f>[55]Perdinas!$P$629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'[55]TARGET VERSI LAMA'!$E$575</f>
        <v>0</v>
      </c>
      <c r="L819" s="360">
        <f>[56]PerDinas!$N$944</f>
        <v>0</v>
      </c>
      <c r="M819" s="373">
        <f>[55]Perdinas!$P$630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'[55]TARGET VERSI LAMA'!$E$576</f>
        <v>15000000</v>
      </c>
      <c r="L820" s="360">
        <f>[56]PerDinas!$N$945</f>
        <v>10850000</v>
      </c>
      <c r="M820" s="373">
        <f>[55]Perdinas!$P$631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'[55]TARGET VERSI LAMA'!$E$577</f>
        <v>30000000</v>
      </c>
      <c r="L821" s="360">
        <f>[56]PerDinas!$N$946</f>
        <v>4000000</v>
      </c>
      <c r="M821" s="373">
        <f>[55]Perdinas!$P$632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'[55]TARGET VERSI LAMA'!$E$578</f>
        <v>335000000</v>
      </c>
      <c r="L822" s="360">
        <f>[56]PerDinas!$N$947</f>
        <v>321615000</v>
      </c>
      <c r="M822" s="355">
        <f>[55]Perdinas!$P$633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'[55]TARGET VERSI LAMA'!$E$579</f>
        <v>0</v>
      </c>
      <c r="L824" s="372">
        <f>[56]PerDinas!$N$890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'[55]TARGET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'[55]TARGET VERSI LAMA'!$E$583</f>
        <v>0</v>
      </c>
      <c r="L829" s="372">
        <f>[56]PerDinas!$N$895</f>
        <v>0</v>
      </c>
      <c r="M829" s="371">
        <f>[55]Perdinas!$P$598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'[55]TARGET VERSI LAMA'!$E$584</f>
        <v>0</v>
      </c>
      <c r="L830" s="360">
        <f>[56]PerDinas!$N$955</f>
        <v>45521271.590000004</v>
      </c>
      <c r="M830" s="373">
        <f>[55]Perdinas!$P$641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'[55]TARGET VERSI LAMA'!$E$585</f>
        <v>0</v>
      </c>
      <c r="L834" s="360">
        <f>[56]PerDinas!$N$630</f>
        <v>230</v>
      </c>
      <c r="M834" s="373">
        <f>[55]Perdinas!$P$406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'[55]TARGET VERSI LAMA'!$E$592</f>
        <v>240000000</v>
      </c>
      <c r="L842" s="377">
        <f>[56]PerDinas!$N$967</f>
        <v>286866750</v>
      </c>
      <c r="M842" s="373">
        <f>[55]Perdinas!$P$648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[55]Perdinas!$P$651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[55]Perdinas!$P$613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'[55]TARGET VERSI LAMA'!$E$597</f>
        <v>0</v>
      </c>
      <c r="L853" s="360">
        <f>[56]PerDinas!$N$978</f>
        <v>10049550</v>
      </c>
      <c r="M853" s="373">
        <f>[55]Perdinas!$P$654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'[55]TARGET VERSI LAMA'!$E$598</f>
        <v>0</v>
      </c>
      <c r="L857" s="377">
        <f>PerDinas!L631</f>
        <v>0</v>
      </c>
      <c r="M857" s="375">
        <f>[55]Perdinas!$P$407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[55]Perdinas!$P$621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'[55]TARGET VERSI LAMA'!$E$606</f>
        <v>0</v>
      </c>
      <c r="L867" s="360">
        <f>[56]PerDinas!$N$992</f>
        <v>0</v>
      </c>
      <c r="M867" s="373">
        <f>[55]Perdinas!$P$663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'[55]TARGET VERSI LAMA'!$E$607</f>
        <v>0</v>
      </c>
      <c r="L871" s="377">
        <f>[56]PerDinas!$N$996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N873-[55]Perdinas!$Q$666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'[58]PERDINAS VERSI LAMA'!$N$879</f>
        <v>1754662</v>
      </c>
      <c r="M879" s="355">
        <f>[55]Perdinas!$P$677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'[55]TARGET VERSI LAMA'!$E$614</f>
        <v>0</v>
      </c>
      <c r="L880" s="360">
        <f>[56]PerDinas!$N$1005</f>
        <v>23335427</v>
      </c>
      <c r="M880" s="373">
        <f>[55]Perdinas!$P$676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'[55]TARGET VERSI LAMA'!$E$615</f>
        <v>0</v>
      </c>
      <c r="L884" s="375">
        <f>[56]PerDinas!$N$1009</f>
        <v>30964000</v>
      </c>
      <c r="M884" s="375">
        <f>[55]Perdinas!$P$669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'[56]PERDINAS VERSI LAMA'!$N$885</f>
        <v>32350000</v>
      </c>
      <c r="M885" s="375">
        <f>[55]Perdinas!$P$670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'[55]TARGET VERSI LAMA'!$E$620</f>
        <v>200000000</v>
      </c>
      <c r="L891" s="660">
        <f>[56]PerDinas!$N$1017</f>
        <v>312200000</v>
      </c>
      <c r="M891" s="660">
        <f>[55]Perdinas!$P$682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[55]Perdinas!$P$683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[55]Perdinas!$P$685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[55]Perdinas!$P$645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850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'[55]TARGET VERSI LAMA'!$E$625</f>
        <v>0</v>
      </c>
      <c r="L899" s="360">
        <f>'[56]PERDINAS VERSI LAMA'!$N$899</f>
        <v>25029198</v>
      </c>
      <c r="M899" s="373">
        <f>[55]Perdinas!$P$688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850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'[55]TARGET VERSI LAMA'!$E$626</f>
        <v>0</v>
      </c>
      <c r="L903" s="681">
        <f>[56]PerDinas!$N$1026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'[55]TARGET VERSI LAMA'!$E$631</f>
        <v>0</v>
      </c>
      <c r="L909" s="355">
        <f>[56]PerDinas!$N$1032</f>
        <v>0</v>
      </c>
      <c r="M909" s="355">
        <f>[55]Perdinas!$P$695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[56]PerDinas!$N$1033</f>
        <v>0</v>
      </c>
      <c r="M910" s="355">
        <f>[55]Perdinas!$P$696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'[55]TARGET VERSI LAMA'!$E$633</f>
        <v>0</v>
      </c>
      <c r="L911" s="355">
        <f>[56]PerDinas!$N$1034</f>
        <v>0</v>
      </c>
      <c r="M911" s="355">
        <f>[55]Perdinas!$P$697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'[55]TARGET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[55]Perdinas!$P$664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'[55]TARGET VERSI LAMA'!$E$641</f>
        <v>0</v>
      </c>
      <c r="L923" s="360">
        <f>PerDinas!L1049</f>
        <v>1500000</v>
      </c>
      <c r="M923" s="373">
        <f>[55]Perdinas!$P$706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'[55]TARGET VERSI LAMA'!$E$642</f>
        <v>0</v>
      </c>
      <c r="L927" s="377">
        <f>[56]PerDinas!$N$991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[55]Perdinas!$P$713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'[55]TARGET VERSI LAMA'!$E$649</f>
        <v>0</v>
      </c>
      <c r="L936" s="360">
        <f>'[56]PERDINAS VERSI LAMA'!$N$936</f>
        <v>15104597</v>
      </c>
      <c r="M936" s="373">
        <f>[55]Perdinas!$P$715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'[55]TARGET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[56]PerDinas!$N$1075</f>
        <v>0</v>
      </c>
      <c r="M952" s="681">
        <f>[55]Perdinas!$P$308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[56]PerDinas!$N$1028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841" t="s">
        <v>925</v>
      </c>
      <c r="B965" s="5842"/>
      <c r="C965" s="5842"/>
      <c r="D965" s="5842"/>
      <c r="E965" s="5842"/>
      <c r="F965" s="5842"/>
      <c r="G965" s="5842"/>
      <c r="H965" s="5842"/>
      <c r="I965" s="5843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E2:M2"/>
    <mergeCell ref="E3:L3"/>
    <mergeCell ref="A4:H4"/>
    <mergeCell ref="L5:N5"/>
    <mergeCell ref="B7:F7"/>
    <mergeCell ref="G7:I7"/>
    <mergeCell ref="R139:S139"/>
    <mergeCell ref="G546:I546"/>
    <mergeCell ref="H551:I551"/>
    <mergeCell ref="G594:I594"/>
    <mergeCell ref="G604:I604"/>
    <mergeCell ref="R321:S325"/>
    <mergeCell ref="A965:I965"/>
    <mergeCell ref="J5:J6"/>
    <mergeCell ref="K5:K6"/>
    <mergeCell ref="P5:P6"/>
    <mergeCell ref="Q5:Q6"/>
    <mergeCell ref="Q544:Q545"/>
    <mergeCell ref="Q898:Q899"/>
    <mergeCell ref="B5:F6"/>
    <mergeCell ref="G5:I6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865" t="s">
        <v>1033</v>
      </c>
      <c r="F2" s="5865"/>
      <c r="G2" s="5865"/>
      <c r="H2" s="5865"/>
      <c r="I2" s="5865"/>
      <c r="J2" s="5865"/>
      <c r="K2" s="5865"/>
      <c r="L2" s="5865"/>
      <c r="M2" s="5865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865" t="str">
        <f>'JAN1'!E3:L3</f>
        <v>BAGIAN BULAN JANUARI 2017</v>
      </c>
      <c r="F3" s="5865"/>
      <c r="G3" s="5865"/>
      <c r="H3" s="5865"/>
      <c r="I3" s="5865"/>
      <c r="J3" s="5865"/>
      <c r="K3" s="5865"/>
      <c r="L3" s="5865"/>
      <c r="M3" s="313"/>
      <c r="N3" s="313"/>
      <c r="O3" s="313"/>
      <c r="P3" s="226"/>
      <c r="Q3" s="226"/>
    </row>
    <row r="4" spans="1:20" ht="15.85" customHeight="1">
      <c r="A4" s="5866"/>
      <c r="B4" s="5866"/>
      <c r="C4" s="5866"/>
      <c r="D4" s="5866"/>
      <c r="E4" s="5866"/>
      <c r="F4" s="5866"/>
      <c r="G4" s="5866"/>
      <c r="H4" s="5866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851" t="s">
        <v>938</v>
      </c>
      <c r="C5" s="5851"/>
      <c r="D5" s="5851"/>
      <c r="E5" s="5851"/>
      <c r="F5" s="5851"/>
      <c r="G5" s="5828" t="s">
        <v>56</v>
      </c>
      <c r="H5" s="5852"/>
      <c r="I5" s="5852"/>
      <c r="J5" s="5844" t="s">
        <v>939</v>
      </c>
      <c r="K5" s="5846" t="str">
        <f>'JAN1'!K5:K6</f>
        <v>TARGET 2017</v>
      </c>
      <c r="L5" s="5867" t="s">
        <v>5</v>
      </c>
      <c r="M5" s="5867"/>
      <c r="N5" s="5867"/>
      <c r="O5" s="318" t="s">
        <v>941</v>
      </c>
      <c r="P5" s="5827" t="s">
        <v>6</v>
      </c>
      <c r="Q5" s="5829" t="s">
        <v>7</v>
      </c>
      <c r="R5" s="417"/>
      <c r="S5" s="1203"/>
    </row>
    <row r="6" spans="1:20" s="241" customFormat="1" ht="21" customHeight="1">
      <c r="A6" s="267" t="s">
        <v>942</v>
      </c>
      <c r="B6" s="5851"/>
      <c r="C6" s="5851"/>
      <c r="D6" s="5851"/>
      <c r="E6" s="5851"/>
      <c r="F6" s="5851"/>
      <c r="G6" s="5853"/>
      <c r="H6" s="5854"/>
      <c r="I6" s="5854"/>
      <c r="J6" s="5845"/>
      <c r="K6" s="5847"/>
      <c r="L6" s="317" t="s">
        <v>479</v>
      </c>
      <c r="M6" s="317" t="s">
        <v>433</v>
      </c>
      <c r="N6" s="317" t="s">
        <v>434</v>
      </c>
      <c r="O6" s="319" t="s">
        <v>430</v>
      </c>
      <c r="P6" s="5827"/>
      <c r="Q6" s="5829"/>
      <c r="R6" s="1204" t="s">
        <v>1034</v>
      </c>
      <c r="S6" s="1205"/>
    </row>
    <row r="7" spans="1:20" s="242" customFormat="1">
      <c r="A7" s="268" t="s">
        <v>58</v>
      </c>
      <c r="B7" s="5868" t="s">
        <v>460</v>
      </c>
      <c r="C7" s="5868"/>
      <c r="D7" s="5868"/>
      <c r="E7" s="5868"/>
      <c r="F7" s="5868"/>
      <c r="G7" s="5869" t="s">
        <v>457</v>
      </c>
      <c r="H7" s="5870"/>
      <c r="I7" s="5870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N9-[55]Perdinas!$Q$9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'[55]TARGET MURNI DAN PERUBAHAN'!$E$15</f>
        <v>60000000</v>
      </c>
      <c r="L21" s="355">
        <f>[56]PerDinas!$N$21</f>
        <v>66678400</v>
      </c>
      <c r="M21" s="355">
        <f>[55]Perdinas!$P$15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'[55]TARGET MURNI DAN PERUBAHAN'!$E$16</f>
        <v>33395000</v>
      </c>
      <c r="L22" s="355">
        <f>[56]PerDinas!$N$22</f>
        <v>33818192</v>
      </c>
      <c r="M22" s="355">
        <f>[55]Perdinas!$P$16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[55]Perdinas!$D$20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MURNI DAN PERUBAHAN'!$E$19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N36-[55]Perdinas!$Q$25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'[55]TARGET MURNI DAN PERUBAHAN'!$E$27</f>
        <v>0</v>
      </c>
      <c r="L46" s="391">
        <v>0</v>
      </c>
      <c r="M46" s="390">
        <f>[55]Perdinas!$P$29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MURNI DAN PERUBAHAN'!$E$30</f>
        <v>0</v>
      </c>
      <c r="L50" s="360"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[56]PerDinas!$N$52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[56]PerDinas!$N$53</f>
        <v>0</v>
      </c>
      <c r="M53" s="357">
        <f>[55]Perdinas!$P$34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'[55]TARGET MURNI DAN PERUBAHAN'!$E$31</f>
        <v>0</v>
      </c>
      <c r="L54" s="352">
        <f>'JAN1'!L54</f>
        <v>2629000</v>
      </c>
      <c r="M54" s="352">
        <f>[55]Perdinas!$P$35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'[55]TARGET MURNI DAN PERUBAHAN'!$E$32</f>
        <v>0</v>
      </c>
      <c r="L56" s="513">
        <f>[56]PerDinas!$N$56</f>
        <v>0</v>
      </c>
      <c r="M56" s="725">
        <f>[55]Perdinas!$P$36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'[55]TARGET MURNI DAN PERUBAHAN'!$E$36</f>
        <v>1100000000</v>
      </c>
      <c r="L63" s="391">
        <f>[56]PerDinas!$N$63</f>
        <v>1193820500</v>
      </c>
      <c r="M63" s="390">
        <f>[55]Perdinas!$P$40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'[55]TARGET MURNI DAN PERUBAHAN'!$E$39</f>
        <v>0</v>
      </c>
      <c r="L70" s="360">
        <f>[56]PerDinas!$N$70</f>
        <v>0</v>
      </c>
      <c r="M70" s="390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'[55]TARGET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MURNI DAN PERUBAHAN'!$E$44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MURNI DAN PERUBAHAN'!$E$47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'[55]TARGET MURNI DAN PERUBAHAN'!$E$48</f>
        <v>0</v>
      </c>
      <c r="L90" s="691">
        <f>[56]PerDinas!$N$90</f>
        <v>2183500</v>
      </c>
      <c r="M90" s="691">
        <f>[55]Perdinas!$P$58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N91-[55]Perdinas!$Q$60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MURNI DAN PERUBAHAN'!$E$52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[56]PerDinas!$N$99</f>
        <v>19410100</v>
      </c>
      <c r="M99" s="507">
        <f>[55]Perdinas!$P$65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MURNI DAN PERUBAHAN'!$E$55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'[55]TARGET MURNI DAN PERUBAHAN'!$E$56</f>
        <v>0</v>
      </c>
      <c r="L106" s="377">
        <f>[56]PerDinas!$N$106</f>
        <v>1850843300</v>
      </c>
      <c r="M106" s="375">
        <f>[55]Perdinas!$P$69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'[55]TARGET MURNI DAN PERUBAHAN'!$E$61</f>
        <v>175000000</v>
      </c>
      <c r="L115" s="522">
        <f>[56]PerDinas!$N$115</f>
        <v>112475000</v>
      </c>
      <c r="M115" s="521">
        <f>[55]Perdinas!$P$73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'[55]TARGET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MURNI DAN PERUBAHAN'!$E$63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'[55]TARGET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'[55]TARGET MURNI DAN PERUBAHAN'!$E$68</f>
        <v>2197286650</v>
      </c>
      <c r="L130" s="509">
        <f>[56]PerDinas!$N$130</f>
        <v>1770995732</v>
      </c>
      <c r="M130" s="509">
        <f>[55]Perdinas!$P$84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878" t="s">
        <v>724</v>
      </c>
      <c r="H139" s="5879"/>
      <c r="I139" s="5880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874"/>
      <c r="S139" s="5874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'[55]TARGET MURNI DAN PERUBAHAN'!$E$73</f>
        <v>4000000000</v>
      </c>
      <c r="L145" s="391">
        <f>[56]PerDinas!$N$145</f>
        <v>4106650000</v>
      </c>
      <c r="M145" s="390">
        <f>[55]Perdinas!$P$93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[55]Perdinas!$P$96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MURNI DAN PERUBAHAN'!$E$76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'[55]TARGET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N157-[55]Perdinas!$Q$102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'[55]TARGET MURNI DAN PERUBAHAN'!$E$81</f>
        <v>100000000000</v>
      </c>
      <c r="L163" s="606">
        <f>[56]PerDinas!$N$163</f>
        <v>105926445633.36</v>
      </c>
      <c r="M163" s="343">
        <f>[55]Perdinas!$P$104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[56]PerDinas!$N$166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[56]PerDinas!$N$167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MURNI DAN PERUBAHAN'!$E$82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MURNI DAN PERUBAHAN'!$E$83</f>
        <v>0</v>
      </c>
      <c r="L172" s="617"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N174-[55]Perdinas!$Q$111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[56]PerDinas!$N$179</f>
        <v>3882000</v>
      </c>
      <c r="M179" s="595">
        <f>[55]Perdinas!$P$117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'[55]TARGET MURNI DAN PERUBAHAN'!$E$88</f>
        <v>0</v>
      </c>
      <c r="L182" s="340">
        <v>0</v>
      </c>
      <c r="M182" s="340">
        <f>[55]Perdinas!$P$114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'[55]TARGET MURNI DAN PERUBAHAN'!$E$87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'[55]TARGET MURNI DAN PERUBAHAN'!$E$89</f>
        <v>0</v>
      </c>
      <c r="L188" s="355">
        <f>[56]PerDinas!$N$188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N190-[55]Perdinas!$Q$120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'[55]TARGET MURNI DAN PERUBAHAN'!$E$93</f>
        <v>19250000</v>
      </c>
      <c r="L196" s="356">
        <f>[56]PerDinas!$N$196</f>
        <v>0</v>
      </c>
      <c r="M196" s="661">
        <f>[55]Perdinas!$P$122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'[55]TARGET MURNI DAN PERUBAHAN'!$E$96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'[55]TARGET MURNI DAN PERUBAHAN'!$E$97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MURNI DAN PERUBAHAN'!$E$100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MURNI DAN PERUBAHAN'!$E$101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'[55]TARGET MURNI DAN PERUBAHAN'!$E$102</f>
        <v>0</v>
      </c>
      <c r="L213" s="356">
        <f>[56]PerDinas!$N$213</f>
        <v>0</v>
      </c>
      <c r="M213" s="661">
        <f>[55]Perdinas!$P$133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'[55]TARGET MURNI DAN PERUBAHAN'!$E$106</f>
        <v>0</v>
      </c>
      <c r="L220" s="356">
        <v>0</v>
      </c>
      <c r="M220" s="661">
        <f>[55]Perdinas!$P$137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'[55]TARGET MURNI DAN PERUBAHAN'!$E$109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MURNI DAN PERUBAHAN'!$E$110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'[55]TARGET MURNI DAN PERUBAHAN'!$E$116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'[55]TARGET MURNI DAN PERUBAHAN'!$E$117</f>
        <v>90000000</v>
      </c>
      <c r="L241" s="513">
        <f>[56]PerDinas!$N$241</f>
        <v>0</v>
      </c>
      <c r="M241" s="495">
        <f>[55]Perdinas!$P$150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MURNI DAN PERUBAHAN'!$E$121</f>
        <v>0</v>
      </c>
      <c r="L245" s="377">
        <f>[56]PerDinas!$N$245</f>
        <v>0</v>
      </c>
      <c r="M245" s="49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MURNI DAN PERUBAHAN'!$E$120</f>
        <v>18000000</v>
      </c>
      <c r="L249" s="377">
        <f>[56]PerDinas!$N$249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MURNI DAN PERUBAHAN'!$E$122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'[55]TARGET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MURNI DAN PERUBAHAN'!$E$129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MURNI DAN PERUBAHAN'!$E$130</f>
        <v>0</v>
      </c>
      <c r="L271" s="375">
        <f>[56]PerDinas!$N$271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MURNI DAN PERUBAHAN'!$E$134</f>
        <v>0</v>
      </c>
      <c r="L282" s="360">
        <f>[56]PerDinas!$N$282</f>
        <v>0</v>
      </c>
      <c r="M282" s="373">
        <f>[55]Perdinas!$P$174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'[55]TARGET MURNI DAN PERUBAHAN'!$E$139</f>
        <v>2000000</v>
      </c>
      <c r="L296" s="710">
        <f>[56]PerDinas!$N$296</f>
        <v>0</v>
      </c>
      <c r="M296" s="722">
        <f>[55]Perdinas!$P$179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'[55]TARGET MURNI DAN PERUBAHAN'!$E$142</f>
        <v>0</v>
      </c>
      <c r="L302" s="513">
        <f>[56]PerDinas!$N$302</f>
        <v>28261946.960000001</v>
      </c>
      <c r="M302" s="725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N310-[55]Perdinas!$Q$188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'[55]TARGET MURNI DAN PERUBAHAN'!$E$148</f>
        <v>1455000000</v>
      </c>
      <c r="L316" s="356">
        <f>[56]PerDinas!$N$316</f>
        <v>1526019600</v>
      </c>
      <c r="M316" s="334">
        <f>[55]Perdinas!$P$190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'[55]TARGET MURNI DAN PERUBAHAN'!$E$152</f>
        <v>0</v>
      </c>
      <c r="L320" s="360">
        <f>[56]PerDinas!$N$320</f>
        <v>3435600</v>
      </c>
      <c r="M320" s="373">
        <f>[55]Perdinas!$P$194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863"/>
      <c r="S321" s="5864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863"/>
      <c r="S322" s="5864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'[55]TARGET MURNI DAN PERUBAHAN'!$E$155</f>
        <v>75000000</v>
      </c>
      <c r="L323" s="391">
        <f>[56]PerDinas!$N$323</f>
        <v>78450000</v>
      </c>
      <c r="M323" s="390">
        <f>[55]Perdinas!$P$198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863"/>
      <c r="S323" s="5864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63"/>
      <c r="S324" s="5864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863"/>
      <c r="S325" s="5864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'[55]TARGET MURNI DAN PERUBAHAN'!$E$158</f>
        <v>0</v>
      </c>
      <c r="L329" s="377">
        <f>[56]PerDinas!$N$329</f>
        <v>51736316.75</v>
      </c>
      <c r="M329" s="376">
        <f>[55]Perdinas!$P$204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'[55]TARGET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'[55]TARGET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'[55]TARGET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'[55]TARGET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[56]PerDinas!$N$337</f>
        <v>30528770</v>
      </c>
      <c r="M337" s="751">
        <f>[55]Perdinas!$P$195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'[55]TARGET MURNI DAN PERUBAHAN'!$E$167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'[55]TARGET MURNI DAN PERUBAHAN'!$E$170</f>
        <v>348625000</v>
      </c>
      <c r="L348" s="391">
        <f>[56]PerDinas!$N$348</f>
        <v>429000000</v>
      </c>
      <c r="M348" s="390">
        <f>[55]Perdinas!$P$216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MURNI DAN PERUBAHAN'!$E$173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MURNI DAN PERUBAHAN'!$E$174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'[55]TARGET MURNI DAN PERUBAHAN'!$E$178</f>
        <v>0</v>
      </c>
      <c r="L361" s="360">
        <v>0</v>
      </c>
      <c r="M361" s="373">
        <f>[55]Perdinas!$P$225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'[55]TARGET MURNI DAN PERUBAHAN'!$E$183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'[55]TARGET MURNI DAN PERUBAHAN'!$E$184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'[55]TARGET MURNI DAN PERUBAHAN'!$E$187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[56]PerDinas!$N$381</f>
        <v>0</v>
      </c>
      <c r="M381" s="375">
        <f>[55]Perdinas!$P$240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MURNI DAN PERUBAHAN'!$E$191</f>
        <v>0</v>
      </c>
      <c r="L382" s="377">
        <v>0</v>
      </c>
      <c r="M382" s="376">
        <f>[60]Perdinas!$E$191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[60]Perdinas!$E$192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[60]Perdinas!$E$193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MURNI DAN PERUBAHAN'!$E$197</f>
        <v>0</v>
      </c>
      <c r="L388" s="377">
        <f>[56]PerDinas!$N$388</f>
        <v>0</v>
      </c>
      <c r="M388" s="376">
        <f>[55]Perdinas!$P$241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MURNI DAN PERUBAHAN'!$E$201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'[55]TARGET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'[55]TARGET MURNI DAN PERUBAHAN'!$E$210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'[55]TARGET MURNI DAN PERUBAHAN'!$E$211</f>
        <v>26250000</v>
      </c>
      <c r="L414" s="360">
        <f>[56]PerDinas!$N$414</f>
        <v>13650000</v>
      </c>
      <c r="M414" s="376">
        <f>[55]Perdinas!$P$262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'[55]TARGET MURNI DAN PERUBAHAN'!$E$212</f>
        <v>75000000</v>
      </c>
      <c r="L415" s="360">
        <f>[56]PerDinas!$N$415</f>
        <v>7475000</v>
      </c>
      <c r="M415" s="375">
        <f>[55]Perdinas!$P$263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[56]PerDinas!$N$418</f>
        <v>0</v>
      </c>
      <c r="M418" s="815">
        <f>[55]Perdinas!$P$266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[56]PerDinas!$N$419</f>
        <v>0</v>
      </c>
      <c r="M419" s="334">
        <f>[55]Perdinas!$P$267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[55]Perdinas!$P$268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[56]PerDinas!$N$421</f>
        <v>42508197</v>
      </c>
      <c r="M421" s="334">
        <f>[55]Perdinas!$P$269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[55]Perdinas!$P$270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881"/>
      <c r="I423" s="5882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'[55]TARGET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'[55]TARGET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[56]PerDinas!$N$491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[56]PerDinas!$N$494</f>
        <v>180658397</v>
      </c>
      <c r="M494" s="355">
        <f>[55]Perdinas!$P$425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N500-[55]Perdinas!$Q$272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N504-[55]Perdinas!$Q$275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'[55]TARGET MURNI DAN PERUBAHAN'!#REF!</f>
        <v>#REF!</v>
      </c>
      <c r="K508" s="1273">
        <f>'[55]TARGET MURNI DAN PERUBAHAN'!$E$219</f>
        <v>1043101100</v>
      </c>
      <c r="L508" s="355">
        <f>[56]PerDinas!$N$508</f>
        <v>702699711</v>
      </c>
      <c r="M508" s="355">
        <f>[55]Perdinas!$P$278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'[55]TARGET MURNI DAN PERUBAHAN'!#REF!</f>
        <v>#REF!</v>
      </c>
      <c r="K509" s="1273">
        <f>'[55]TARGET MURNI DAN PERUBAHAN'!$E$220</f>
        <v>532280400</v>
      </c>
      <c r="L509" s="355">
        <f>[56]PerDinas!$N$509</f>
        <v>107541073</v>
      </c>
      <c r="M509" s="355">
        <f>[55]Perdinas!$P$279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'[55]TARGET MURNI DAN PERUBAHAN'!#REF!</f>
        <v>#REF!</v>
      </c>
      <c r="K510" s="1273">
        <f>'[55]TARGET MURNI DAN PERUBAHAN'!$E$221</f>
        <v>500000000</v>
      </c>
      <c r="L510" s="355">
        <f>[56]PerDinas!$N$510</f>
        <v>942386153</v>
      </c>
      <c r="M510" s="355">
        <f>[55]Perdinas!$P$280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'[55]TARGET MURNI DAN PERUBAHAN'!#REF!</f>
        <v>#REF!</v>
      </c>
      <c r="K512" s="1273">
        <f>'[55]TARGET MURNI DAN PERUBAHAN'!$E$223</f>
        <v>35000000</v>
      </c>
      <c r="L512" s="355">
        <f>[56]PerDinas!$N$512</f>
        <v>0</v>
      </c>
      <c r="M512" s="355">
        <f>[55]Perdinas!$P$282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'[55]TARGET MURNI DAN PERUBAHAN'!#REF!</f>
        <v>#REF!</v>
      </c>
      <c r="K513" s="1273">
        <f>'[55]TARGET MURNI DAN PERUBAHAN'!$E$224</f>
        <v>28000000</v>
      </c>
      <c r="L513" s="355">
        <f>[56]PerDinas!$N$513</f>
        <v>0</v>
      </c>
      <c r="M513" s="355">
        <f>[55]Perdinas!$P$283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'[55]TARGET MURNI DAN PERUBAHAN'!#REF!</f>
        <v>#REF!</v>
      </c>
      <c r="K514" s="1273">
        <f>'[55]TARGET MURNI DAN PERUBAHAN'!$E$225</f>
        <v>17250000</v>
      </c>
      <c r="L514" s="355">
        <f>[56]PerDinas!$N$514</f>
        <v>0</v>
      </c>
      <c r="M514" s="355">
        <f>[55]Perdinas!$P$284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'[55]TARGET MURNI DAN PERUBAHAN'!#REF!</f>
        <v>#REF!</v>
      </c>
      <c r="K515" s="1273">
        <f>'[55]TARGET MURNI DAN PERUBAHAN'!$E$226</f>
        <v>30000000</v>
      </c>
      <c r="L515" s="355">
        <f>[56]PerDinas!$N$515</f>
        <v>0</v>
      </c>
      <c r="M515" s="355">
        <f>[55]Perdinas!$P$285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'[55]TARGET MURNI DAN PERUBAHAN'!#REF!</f>
        <v>#REF!</v>
      </c>
      <c r="K516" s="1273">
        <f>'[55]TARGET MURNI DAN PERUBAHAN'!$E$227</f>
        <v>50000000</v>
      </c>
      <c r="L516" s="355">
        <f>[56]PerDinas!$N$516</f>
        <v>0</v>
      </c>
      <c r="M516" s="355">
        <f>[55]Perdinas!$P$286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'[55]TARGET MURNI DAN PERUBAHAN'!#REF!</f>
        <v>#REF!</v>
      </c>
      <c r="K517" s="1273">
        <f>'[55]TARGET MURNI DAN PERUBAHAN'!$E$228</f>
        <v>0</v>
      </c>
      <c r="L517" s="355">
        <f>[56]PerDinas!$N$517</f>
        <v>27735345</v>
      </c>
      <c r="M517" s="355">
        <f>[55]Perdinas!$P$287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'[55]TARGET MURNI DAN PERUBAHAN'!#REF!</f>
        <v>#REF!</v>
      </c>
      <c r="K518" s="1273">
        <f>'[55]TARGET MURNI DAN PERUBAHAN'!$E$229</f>
        <v>0</v>
      </c>
      <c r="L518" s="355">
        <f>[56]PerDinas!$N$518</f>
        <v>0</v>
      </c>
      <c r="M518" s="355">
        <f>[55]Perdinas!$P$288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'[55]TARGET MURNI DAN PERUBAHAN'!#REF!</f>
        <v>#REF!</v>
      </c>
      <c r="K519" s="1273">
        <f>'[55]TARGET MURNI DAN PERUBAHAN'!$E$230</f>
        <v>0</v>
      </c>
      <c r="L519" s="355">
        <f>[56]PerDinas!$N$519</f>
        <v>0</v>
      </c>
      <c r="M519" s="355">
        <f>[55]Perdinas!$P$289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'[55]TARGET MURNI DAN PERUBAHAN'!#REF!</f>
        <v>#REF!</v>
      </c>
      <c r="K520" s="1273">
        <f>'[55]TARGET MURNI DAN PERUBAHAN'!$E$231</f>
        <v>0</v>
      </c>
      <c r="L520" s="355">
        <f>[56]PerDinas!$N$520</f>
        <v>0</v>
      </c>
      <c r="M520" s="355">
        <f>[55]Perdinas!$P$290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N522-[55]Perdinas!$Q$292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'[55]TARGET MURNI DAN PERUBAHAN'!$E$236</f>
        <v>59958450102</v>
      </c>
      <c r="L525" s="375">
        <f>[56]PerDinas!$N$525</f>
        <v>59958510102</v>
      </c>
      <c r="M525" s="375">
        <f>[55]Perdinas!$P$295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'[55]TARGET MURNI DAN PERUBAHAN'!$E$237</f>
        <v>11374571865</v>
      </c>
      <c r="L526" s="375">
        <f>[56]PerDinas!$N$526</f>
        <v>11631764969</v>
      </c>
      <c r="M526" s="375">
        <f>[55]Perdinas!$P$296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'[55]TARGET MURNI DAN PERUBAHAN'!$E$238</f>
        <v>1000000000</v>
      </c>
      <c r="L527" s="375">
        <f>[56]PerDinas!$N$527</f>
        <v>1000000000</v>
      </c>
      <c r="M527" s="375">
        <f>[55]Perdinas!$P$297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'[55]TARGET MURNI DAN PERUBAHAN'!$E$239</f>
        <v>85406400000</v>
      </c>
      <c r="L528" s="375">
        <f>[56]PerDinas!$N$528</f>
        <v>0</v>
      </c>
      <c r="M528" s="375">
        <f>[55]Perdinas!$P$298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'[55]TARGET MURNI DAN PERUBAHAN'!$E$240</f>
        <v>0</v>
      </c>
      <c r="L529" s="375">
        <f>[56]PerDinas!$N$529</f>
        <v>0</v>
      </c>
      <c r="M529" s="375">
        <f>[55]Perdinas!$P$299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'[55]TARGET MURNI DAN PERUBAHAN'!$E$241</f>
        <v>136702012</v>
      </c>
      <c r="L530" s="375">
        <f>[56]PerDinas!$N$530</f>
        <v>136702012</v>
      </c>
      <c r="M530" s="375">
        <f>[55]Perdinas!$P$300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'[55]TARGET MURNI DAN PERUBAHAN'!$E$242</f>
        <v>88761211</v>
      </c>
      <c r="L531" s="375">
        <f>[56]PerDinas!$N$531</f>
        <v>100634661</v>
      </c>
      <c r="M531" s="375">
        <f>[55]Perdinas!$P$301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N533-[55]Perdinas!$Q$303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'[55]TARGET MURNI DAN PERUBAHAN'!$E$246</f>
        <v>0</v>
      </c>
      <c r="L535" s="391">
        <f>[56]PerDinas!$N$535</f>
        <v>0</v>
      </c>
      <c r="M535" s="355">
        <f>[55]Perdinas!$P$305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'[55]TARGET MURNI DAN PERUBAHAN'!$E$247</f>
        <v>50000000</v>
      </c>
      <c r="L536" s="391">
        <f>[56]PerDinas!$N$536</f>
        <v>0</v>
      </c>
      <c r="M536" s="355">
        <f>[55]Perdinas!$P$306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'[55]TARGET MURNI DAN PERUBAHAN'!$E$248</f>
        <v>0</v>
      </c>
      <c r="L537" s="391">
        <f>[56]PerDinas!$N$537</f>
        <v>0</v>
      </c>
      <c r="M537" s="355">
        <f>[55]Perdinas!$P$307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'[55]TARGET MURNI DAN PERUBAHAN'!$E$249</f>
        <v>0</v>
      </c>
      <c r="L538" s="391">
        <f>[56]PerDinas!$N$538</f>
        <v>0</v>
      </c>
      <c r="M538" s="355">
        <f>[55]Perdinas!$P$308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'[55]TARGET MURNI DAN PERUBAHAN'!$E$250</f>
        <v>200000000</v>
      </c>
      <c r="L539" s="391">
        <f>[56]PerDinas!$N$539</f>
        <v>25364000</v>
      </c>
      <c r="M539" s="355">
        <f>[55]Perdinas!$P$309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'[55]TARGET MURNI DAN PERUBAHAN'!$E$253</f>
        <v>4500000000</v>
      </c>
      <c r="L542" s="495">
        <f>[56]PerDinas!$N$542</f>
        <v>11808261926.33</v>
      </c>
      <c r="M542" s="357">
        <f>[55]Perdinas!$P$312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'[55]TARGET MURNI DAN PERUBAHAN'!$E$254</f>
        <v>0</v>
      </c>
      <c r="L543" s="495">
        <f>[56]PerDinas!$N$543</f>
        <v>215866488</v>
      </c>
      <c r="M543" s="355">
        <f>[55]Perdinas!$P$313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N543-[55]Perdinas!$Q$313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'[55]TARGET MURNI DAN PERUBAHAN'!$E$257</f>
        <v>6875000000</v>
      </c>
      <c r="L546" s="691">
        <f>[56]PerDinas!$N$546</f>
        <v>8125000000</v>
      </c>
      <c r="M546" s="691">
        <f>[55]Perdinas!$P$316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'[55]TARGET MURNI DAN PERUBAHAN'!$E$260</f>
        <v>1190211975</v>
      </c>
      <c r="L549" s="495">
        <f>[56]PerDinas!$N$549</f>
        <v>335768064.23000002</v>
      </c>
      <c r="M549" s="495">
        <f>[55]Perdinas!$P$319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'[55]TARGET MURNI DAN PERUBAHAN'!$E$261</f>
        <v>15000000</v>
      </c>
      <c r="L550" s="495">
        <f>[56]PerDinas!$N$550</f>
        <v>12251000</v>
      </c>
      <c r="M550" s="375">
        <f>[55]Perdinas!$P$320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'[55]TARGET MURNI DAN PERUBAHAN'!$E$264</f>
        <v>217536159</v>
      </c>
      <c r="L553" s="360">
        <f>[56]PerDinas!$N$553</f>
        <v>9850310</v>
      </c>
      <c r="M553" s="355">
        <f>[55]Perdinas!$P$323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'[55]TARGET MURNI DAN PERUBAHAN'!$E$265</f>
        <v>0</v>
      </c>
      <c r="L554" s="360">
        <f>[56]PerDinas!$N$554</f>
        <v>0</v>
      </c>
      <c r="M554" s="355">
        <f>[55]Perdinas!$P$324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'[55]TARGET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'[55]TARGET MURNI DAN PERUBAHAN'!$E$267</f>
        <v>0</v>
      </c>
      <c r="L556" s="360">
        <f>[56]PerDinas!$N$556</f>
        <v>0</v>
      </c>
      <c r="M556" s="355">
        <f>[55]Perdinas!$P$325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'[55]TARGET MURNI DAN PERUBAHAN'!$E$268</f>
        <v>0</v>
      </c>
      <c r="L557" s="360">
        <f>[56]PerDinas!$N$557</f>
        <v>0</v>
      </c>
      <c r="M557" s="355">
        <f>[55]Perdinas!$P$326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'[55]TARGET MURNI DAN PERUBAHAN'!$E$269</f>
        <v>0</v>
      </c>
      <c r="L558" s="360">
        <f>[56]PerDinas!$N$558</f>
        <v>0</v>
      </c>
      <c r="M558" s="355">
        <f>[55]Perdinas!$P$327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'[55]TARGET MURNI DAN PERUBAHAN'!$E$270</f>
        <v>0</v>
      </c>
      <c r="L559" s="360">
        <f>[56]PerDinas!$N$559</f>
        <v>0</v>
      </c>
      <c r="M559" s="355">
        <f>[55]Perdinas!$P$328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'[55]TARGET MURNI DAN PERUBAHAN'!$E$271</f>
        <v>0</v>
      </c>
      <c r="L560" s="360">
        <f>[56]PerDinas!$N$560</f>
        <v>0</v>
      </c>
      <c r="M560" s="355">
        <f>[55]Perdinas!$P$329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'[55]TARGET MURNI DAN PERUBAHAN'!$E$272</f>
        <v>0</v>
      </c>
      <c r="L561" s="360">
        <f>[56]PerDinas!$N$561</f>
        <v>0</v>
      </c>
      <c r="M561" s="355">
        <f>[55]Perdinas!$P$330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'[55]TARGET MURNI DAN PERUBAHAN'!$E$275</f>
        <v>0</v>
      </c>
      <c r="L564" s="360">
        <f>[56]PerDinas!$N$564</f>
        <v>0</v>
      </c>
      <c r="M564" s="355">
        <f>[55]Perdinas!$P$334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'[55]TARGET MURNI DAN PERUBAHAN'!$E$276</f>
        <v>0</v>
      </c>
      <c r="L565" s="360">
        <f>[56]PerDinas!$N$565</f>
        <v>0</v>
      </c>
      <c r="M565" s="355">
        <f>[55]Perdinas!$P$335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'[55]TARGET MURNI DAN PERUBAHAN'!$E$277</f>
        <v>3000000000</v>
      </c>
      <c r="L566" s="360">
        <f>[56]PerDinas!$N$566</f>
        <v>115306402.84</v>
      </c>
      <c r="M566" s="355">
        <f>[55]Perdinas!$P$336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'[55]TARGET MURNI DAN PERUBAHAN'!$E$278</f>
        <v>65944925050</v>
      </c>
      <c r="L567" s="360">
        <f>[56]PerDinas!$N$567</f>
        <v>1171936350</v>
      </c>
      <c r="M567" s="355">
        <f>[55]Perdinas!$P$337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'[55]TARGET MURNI DAN PERUBAHAN'!$E$284</f>
        <v>0</v>
      </c>
      <c r="L570" s="878">
        <f>[56]PerDinas!$N$570</f>
        <v>0</v>
      </c>
      <c r="M570" s="878">
        <f>[55]Perdinas!$P$343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'[55]TARGET MURNI DAN PERUBAHAN'!$E$287</f>
        <v>0</v>
      </c>
      <c r="L573" s="360">
        <f>[56]PerDinas!$N$573</f>
        <v>0</v>
      </c>
      <c r="M573" s="355">
        <f>[55]Perdinas!$P$346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'[55]TARGET MURNI DAN PERUBAHAN'!$E$289</f>
        <v>13170000</v>
      </c>
      <c r="L575" s="360">
        <f>[56]PerDinas!$N$575</f>
        <v>0</v>
      </c>
      <c r="M575" s="355">
        <f>[55]Perdinas!$P$348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'[55]TARGET MURNI DAN PERUBAHAN'!$E$290</f>
        <v>64064295</v>
      </c>
      <c r="L576" s="360">
        <f>[56]PerDinas!$N$576</f>
        <v>0</v>
      </c>
      <c r="M576" s="355">
        <f>[55]Perdinas!$P$349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N578-[55]Perdinas!$Q$354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'[55]TARGET MURNI DAN PERUBAHAN'!$E$297</f>
        <v>0</v>
      </c>
      <c r="L580" s="1283">
        <f>[56]PerDinas!$N$580</f>
        <v>13894000</v>
      </c>
      <c r="M580" s="876">
        <f>[55]Perdinas!$P$356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'[55]TARGET MURNI DAN PERUBAHAN'!$E$298</f>
        <v>0</v>
      </c>
      <c r="L581" s="877">
        <f>[56]PerDinas!$N$581</f>
        <v>0</v>
      </c>
      <c r="M581" s="876">
        <f>[55]Perdinas!$P$357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'[55]TARGET MURNI DAN PERUBAHAN'!$E$299</f>
        <v>0</v>
      </c>
      <c r="L582" s="877">
        <f>[56]PerDinas!$N$582</f>
        <v>0</v>
      </c>
      <c r="M582" s="876">
        <f>[55]Perdinas!$P$358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'[55]TARGET MURNI DAN PERUBAHAN'!$E$300</f>
        <v>0</v>
      </c>
      <c r="L583" s="877">
        <f>[56]PerDinas!$N$583</f>
        <v>0</v>
      </c>
      <c r="M583" s="876">
        <f>[55]Perdinas!$P$359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'[55]TARGET MURNI DAN PERUBAHAN'!$E$301</f>
        <v>0</v>
      </c>
      <c r="L584" s="1283">
        <f>[56]PerDinas!$N$584</f>
        <v>101300000</v>
      </c>
      <c r="M584" s="876">
        <f>[55]Perdinas!$P$360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'[55]TARGET MURNI DAN PERUBAHAN'!$E$302</f>
        <v>0</v>
      </c>
      <c r="L585" s="877">
        <f>[56]PerDinas!$N$585</f>
        <v>3588000</v>
      </c>
      <c r="M585" s="876">
        <f>[55]Perdinas!$P$361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'[55]TARGET MURNI DAN PERUBAHAN'!$E$303</f>
        <v>0</v>
      </c>
      <c r="L586" s="1283">
        <f>[56]PerDinas!$N$586</f>
        <v>17097000</v>
      </c>
      <c r="M586" s="876">
        <f>[55]Perdinas!$P$362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'[55]TARGET MURNI DAN PERUBAHAN'!$E$304</f>
        <v>3291945800</v>
      </c>
      <c r="L587" s="877">
        <f>[56]PerDinas!$N$587</f>
        <v>762280485</v>
      </c>
      <c r="M587" s="876">
        <f>[55]Perdinas!$P$352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'[55]TARGET MURNI DAN PERUBAHAN'!$E$306</f>
        <v>51419400</v>
      </c>
      <c r="L589" s="877">
        <f>[56]PerDinas!$N$589</f>
        <v>0</v>
      </c>
      <c r="M589" s="876">
        <f>[55]Perdinas!$P$365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'[55]TARGET MURNI DAN PERUBAHAN'!$E$308</f>
        <v>55355000</v>
      </c>
      <c r="L591" s="1283">
        <f>[56]PerDinas!$N$591</f>
        <v>548830</v>
      </c>
      <c r="M591" s="876">
        <f>[55]Perdinas!$P$367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'[55]TARGET MURNI DAN PERUBAHAN'!$E$309</f>
        <v>57136000</v>
      </c>
      <c r="L592" s="877">
        <f>[56]PerDinas!$N$592</f>
        <v>0</v>
      </c>
      <c r="M592" s="876">
        <f>[55]Perdinas!$P$368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'[55]TARGET MURNI DAN PERUBAHAN'!$E$310</f>
        <v>24760000</v>
      </c>
      <c r="L593" s="877">
        <f>[56]PerDinas!$N$593</f>
        <v>9600000</v>
      </c>
      <c r="M593" s="876">
        <f>[55]Perdinas!$P$369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'[55]TARGET MURNI DAN PERUBAHAN'!$E$311</f>
        <v>198040000</v>
      </c>
      <c r="L594" s="1283">
        <f>[56]PerDinas!$N$594</f>
        <v>28416000</v>
      </c>
      <c r="M594" s="876">
        <f>[55]Perdinas!$P$370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'[55]TARGET MURNI DAN PERUBAHAN'!$E$313</f>
        <v>0</v>
      </c>
      <c r="L596" s="877">
        <f>[56]PerDinas!$N$596</f>
        <v>0</v>
      </c>
      <c r="M596" s="876">
        <f>[55]Perdinas!$P$372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'[55]TARGET MURNI DAN PERUBAHAN'!$E$314</f>
        <v>63698000</v>
      </c>
      <c r="L597" s="877">
        <f>[56]PerDinas!$N$597</f>
        <v>18162400</v>
      </c>
      <c r="M597" s="876">
        <f>[55]Perdinas!$P$373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'[55]TARGET MURNI DAN PERUBAHAN'!$E$315</f>
        <v>285233000</v>
      </c>
      <c r="L598" s="1283">
        <f>[56]PerDinas!$N$598</f>
        <v>26667350</v>
      </c>
      <c r="M598" s="876">
        <f>[55]Perdinas!$P$374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'[55]TARGET MURNI DAN PERUBAHAN'!$E$316</f>
        <v>51783300</v>
      </c>
      <c r="L599" s="1283">
        <f>[56]PerDinas!$N$599</f>
        <v>63372300</v>
      </c>
      <c r="M599" s="876">
        <f>[55]Perdinas!$P$375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'[55]TARGET MURNI DAN PERUBAHAN'!$E$317</f>
        <v>25741600</v>
      </c>
      <c r="L600" s="877">
        <f>[56]PerDinas!$N$600</f>
        <v>2410507</v>
      </c>
      <c r="M600" s="876">
        <f>[55]Perdinas!$P$376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'[55]TARGET MURNI DAN PERUBAHAN'!$E$318</f>
        <v>1100000</v>
      </c>
      <c r="L601" s="877">
        <f>[56]PerDinas!$N$601</f>
        <v>322000</v>
      </c>
      <c r="M601" s="876">
        <f>[55]Perdinas!$P$377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'[55]TARGET MURNI DAN PERUBAHAN'!$E$319</f>
        <v>0</v>
      </c>
      <c r="L602" s="1283"/>
      <c r="M602" s="876">
        <f>[55]Perdinas!$P$69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'[55]TARGET MURNI DAN PERUBAHAN'!$E$320</f>
        <v>0</v>
      </c>
      <c r="L603" s="877">
        <f>[56]PerDinas!$N$603</f>
        <v>0</v>
      </c>
      <c r="M603" s="876">
        <f>[55]Perdinas!$P$379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'[55]TARGET MURNI DAN PERUBAHAN'!$E$321</f>
        <v>0</v>
      </c>
      <c r="L604" s="877">
        <f>[56]PerDinas!$N$604</f>
        <v>0</v>
      </c>
      <c r="M604" s="876">
        <f>[55]Perdinas!$P$380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'[55]TARGET MURNI DAN PERUBAHAN'!$E$323</f>
        <v>0</v>
      </c>
      <c r="L606" s="877">
        <f>[56]PerDinas!$N$606</f>
        <v>0</v>
      </c>
      <c r="M606" s="876">
        <f>[55]Perdinas!$P$382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'[55]TARGET MURNI DAN PERUBAHAN'!$E$324</f>
        <v>0</v>
      </c>
      <c r="L607" s="877">
        <f>[56]PerDinas!$N$607</f>
        <v>0</v>
      </c>
      <c r="M607" s="876">
        <f>[55]Perdinas!$P$383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'[55]TARGET MURNI DAN PERUBAHAN'!$E$325</f>
        <v>0</v>
      </c>
      <c r="L608" s="1283">
        <f>[56]PerDinas!$N$608</f>
        <v>2839900</v>
      </c>
      <c r="M608" s="876">
        <f>[55]Perdinas!$P$384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'[55]TARGET MURNI DAN PERUBAHAN'!$E$327</f>
        <v>1439364000</v>
      </c>
      <c r="L610" s="1283">
        <f>[56]PerDinas!$N$610</f>
        <v>1442100000</v>
      </c>
      <c r="M610" s="876">
        <f>[55]Perdinas!$P$386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'[55]TARGET MURNI DAN PERUBAHAN'!$E$328</f>
        <v>3123018400</v>
      </c>
      <c r="L612" s="877">
        <f>[56]PerDinas!$N$612</f>
        <v>626200000</v>
      </c>
      <c r="M612" s="876">
        <f>[55]Perdinas!$P$388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[56]PerDinas!$N$613</f>
        <v>449525000</v>
      </c>
      <c r="M613" s="876">
        <f>[55]Perdinas!$P$389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[56]PerDinas!$N$614</f>
        <v>572925000</v>
      </c>
      <c r="M614" s="876">
        <f>[55]Perdinas!$P$390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[56]PerDinas!$N$615</f>
        <v>240800000</v>
      </c>
      <c r="M615" s="876">
        <f>[55]Perdinas!$P$391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[56]PerDinas!$N$616</f>
        <v>208150000</v>
      </c>
      <c r="M616" s="876">
        <f>[55]Perdinas!$P$392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[56]PerDinas!$N$617</f>
        <v>87100000</v>
      </c>
      <c r="M617" s="876">
        <f>[55]Perdinas!$P$393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[56]PerDinas!$N$618</f>
        <v>558150000</v>
      </c>
      <c r="M618" s="876">
        <f>[55]Perdinas!$P$394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[56]PerDinas!$N$619</f>
        <v>93895000</v>
      </c>
      <c r="M619" s="876">
        <f>[55]Perdinas!$P$395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[56]PerDinas!$N$620</f>
        <v>0</v>
      </c>
      <c r="M620" s="876">
        <f>[55]Perdinas!$P$396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[56]PerDinas!$N$621</f>
        <v>0</v>
      </c>
      <c r="M621" s="876">
        <f>[55]Perdinas!$P$397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'[55]TARGET MURNI DAN PERUBAHAN'!$E$330</f>
        <v>0</v>
      </c>
      <c r="L622" s="1283">
        <f>[56]PerDinas!$N$622</f>
        <v>889503495</v>
      </c>
      <c r="M622" s="876">
        <f>[55]Perdinas!$P$398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'[55]TARGET MURNI DAN PERUBAHAN'!$E$331</f>
        <v>1508491400</v>
      </c>
      <c r="L623" s="1283">
        <f>[56]PerDinas!$N$623</f>
        <v>37289625</v>
      </c>
      <c r="M623" s="876">
        <f>[55]Perdinas!$P$399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'[55]TARGET MURNI DAN PERUBAHAN'!$E$332</f>
        <v>0</v>
      </c>
      <c r="L624" s="877">
        <f>[56]PerDinas!$N$624</f>
        <v>34638850</v>
      </c>
      <c r="M624" s="876">
        <f>[55]Perdinas!$P$400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'[55]TARGET MURNI DAN PERUBAHAN'!$E$334</f>
        <v>0</v>
      </c>
      <c r="L626" s="1283">
        <f>[56]PerDinas!$N$626</f>
        <v>1250000</v>
      </c>
      <c r="M626" s="876">
        <f>[55]Perdinas!$P$402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'[55]TARGET MURNI DAN PERUBAHAN'!$E$335</f>
        <v>0</v>
      </c>
      <c r="L627" s="877">
        <f>[56]PerDinas!$N$627</f>
        <v>0</v>
      </c>
      <c r="M627" s="876">
        <f>[55]Perdinas!$P$403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'[55]TARGET MURNI DAN PERUBAHAN'!$E$336</f>
        <v>0</v>
      </c>
      <c r="L628" s="877">
        <f>[56]PerDinas!$N$628</f>
        <v>2837968</v>
      </c>
      <c r="M628" s="876">
        <f>[55]Perdinas!$P$404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'[55]TARGET MURNI DAN PERUBAHAN'!$E$337</f>
        <v>0</v>
      </c>
      <c r="L629" s="1283">
        <f>[56]PerDinas!$N$629</f>
        <v>32700000</v>
      </c>
      <c r="M629" s="876">
        <f>[55]Perdinas!$P$405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'[55]TARGET MURNI DAN PERUBAHAN'!$E$338</f>
        <v>0</v>
      </c>
      <c r="L630" s="1283">
        <f>[56]PerDinas!$N$630</f>
        <v>230</v>
      </c>
      <c r="M630" s="876">
        <f>[55]Perdinas!$P$406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'[55]TARGET MURNI DAN PERUBAHAN'!$E$339</f>
        <v>0</v>
      </c>
      <c r="L631" s="877">
        <f>[56]PerDinas!$N$631</f>
        <v>0</v>
      </c>
      <c r="M631" s="876">
        <f>[55]Perdinas!$P$407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'[55]TARGET MURNI DAN PERUBAHAN'!$E$340</f>
        <v>0</v>
      </c>
      <c r="L632" s="877">
        <f>[56]PerDinas!$N$632</f>
        <v>20265000</v>
      </c>
      <c r="M632" s="876">
        <f>[55]Perdinas!$P$408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'[55]TARGET MURNI DAN PERUBAHAN'!$E$341</f>
        <v>0</v>
      </c>
      <c r="L633" s="1283">
        <f>[56]PerDinas!$N$633</f>
        <v>89492600</v>
      </c>
      <c r="M633" s="876">
        <f>[55]Perdinas!$P$409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'[55]TARGET MURNI DAN PERUBAHAN'!$E$345</f>
        <v>4625000</v>
      </c>
      <c r="L637" s="877">
        <f>[56]PerDinas!$N$637</f>
        <v>0</v>
      </c>
      <c r="M637" s="876">
        <f>[55]Perdinas!$P$413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'[55]TARGET MURNI DAN PERUBAHAN'!$E$346</f>
        <v>0</v>
      </c>
      <c r="L638" s="877">
        <f>[56]PerDinas!$N$638</f>
        <v>0</v>
      </c>
      <c r="M638" s="876">
        <f>[55]Perdinas!$P$414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'[55]TARGET MURNI DAN PERUBAHAN'!$E$348</f>
        <v>3688800000</v>
      </c>
      <c r="L640" s="877">
        <f>[56]PerDinas!$N$640</f>
        <v>0</v>
      </c>
      <c r="M640" s="876">
        <f>[55]Perdinas!$P$416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[56]PerDinas!$N$643</f>
        <v>0</v>
      </c>
      <c r="M643" s="357">
        <f>[55]Perdinas!$P$418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'[55]TARGET MURNI DAN PERUBAHAN'!$E$354</f>
        <v>1500000000</v>
      </c>
      <c r="L651" s="691">
        <f>[56]PerDinas!$N$651</f>
        <v>925050000</v>
      </c>
      <c r="M651" s="691">
        <f>[55]Perdinas!$P$431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'[55]TARGET MURNI DAN PERUBAHAN'!$E$358</f>
        <v>0</v>
      </c>
      <c r="L655" s="375">
        <f>[56]PerDinas!$N$655</f>
        <v>11959750</v>
      </c>
      <c r="M655" s="375">
        <f>[55]Perdinas!$P$437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'[55]TARGET MURNI DAN PERUBAHAN'!$E$358</f>
        <v>0</v>
      </c>
      <c r="L656" s="375">
        <f>[56]PerDinas!$N$656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848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871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883" t="s">
        <v>830</v>
      </c>
      <c r="H658" s="5884"/>
      <c r="I658" s="5885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59" t="s">
        <v>997</v>
      </c>
      <c r="I663" s="5860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'[55]TARGET MURNI DAN PERUBAHAN'!$E$403</f>
        <v>0</v>
      </c>
      <c r="L667" s="1009">
        <f>[56]PerDinas!$N$667</f>
        <v>127500</v>
      </c>
      <c r="M667" s="932">
        <f>[55]Perdinas!$P$466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'[55]TARGET MURNI DAN PERUBAHAN'!$E$366</f>
        <v>18448560000</v>
      </c>
      <c r="L671" s="953">
        <f>[56]PerDinas!$N$671</f>
        <v>5344077678</v>
      </c>
      <c r="M671" s="932">
        <f>[55]Perdinas!$P$446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'[55]TARGET MURNI DAN PERUBAHAN'!$E$355</f>
        <v>0</v>
      </c>
      <c r="L672" s="953">
        <f>[56]PerDinas!$N$672</f>
        <v>2526277646</v>
      </c>
      <c r="M672" s="932">
        <f>[55]Perdinas!$P$447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'[55]TARGET MURNI DAN PERUBAHAN'!$E$356</f>
        <v>0</v>
      </c>
      <c r="L673" s="953">
        <f>[56]PerDinas!$N$673</f>
        <v>2755288569</v>
      </c>
      <c r="M673" s="932">
        <f>[55]Perdinas!$P$448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'[55]TARGET MURNI DAN PERUBAHAN'!$E$357</f>
        <v>0</v>
      </c>
      <c r="L674" s="953">
        <f>[56]PerDinas!$N$674</f>
        <v>1447485527</v>
      </c>
      <c r="M674" s="932">
        <f>[55]Perdinas!$P$449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'[55]TARGET MURNI DAN PERUBAHAN'!$E$358</f>
        <v>0</v>
      </c>
      <c r="L675" s="953">
        <f>[56]PerDinas!$N$675</f>
        <v>1537430967</v>
      </c>
      <c r="M675" s="932">
        <f>[55]Perdinas!$P$450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'[55]TARGET MURNI DAN PERUBAHAN'!$E$359</f>
        <v>0</v>
      </c>
      <c r="L676" s="953">
        <f>[56]PerDinas!$N$676</f>
        <v>547560358</v>
      </c>
      <c r="M676" s="932">
        <f>[55]Perdinas!$P$451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'[55]TARGET MURNI DAN PERUBAHAN'!$E$372</f>
        <v>0</v>
      </c>
      <c r="L677" s="953">
        <f>[56]PerDinas!$N$677</f>
        <v>1732379269</v>
      </c>
      <c r="M677" s="932">
        <f>[55]Perdinas!$P$452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'[55]TARGET MURNI DAN PERUBAHAN'!$E$361</f>
        <v>0</v>
      </c>
      <c r="L678" s="953">
        <f>[56]PerDinas!$N$678</f>
        <v>946540968</v>
      </c>
      <c r="M678" s="932">
        <f>[55]Perdinas!$P$453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'[55]TARGET MURNI DAN PERUBAHAN'!$E$374</f>
        <v>0</v>
      </c>
      <c r="L679" s="953">
        <f>[56]PerDinas!$N$679</f>
        <v>592335623</v>
      </c>
      <c r="M679" s="932">
        <f>[55]Perdinas!$P$454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'[55]TARGET MURNI DAN PERUBAHAN'!$E$376</f>
        <v>100000000</v>
      </c>
      <c r="L681" s="953">
        <f>[56]PerDinas!$N$681</f>
        <v>117922719</v>
      </c>
      <c r="M681" s="959">
        <f>[55]Perdinas!$P$456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'[55]TARGET MURNI DAN PERUBAHAN'!$E$377</f>
        <v>0</v>
      </c>
      <c r="L682" s="953">
        <f>[56]PerDinas!$N$682</f>
        <v>46755127</v>
      </c>
      <c r="M682" s="932">
        <f>[55]Perdinas!$P$457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'[55]TARGET MURNI DAN PERUBAHAN'!$E$377</f>
        <v>0</v>
      </c>
      <c r="L683" s="953">
        <f>[56]PerDinas!$N$683</f>
        <v>36795738</v>
      </c>
      <c r="M683" s="932">
        <f>[55]Perdinas!$P$458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'[55]TARGET MURNI DAN PERUBAHAN'!$E$367</f>
        <v>0</v>
      </c>
      <c r="L684" s="953">
        <f>[56]PerDinas!$N$684</f>
        <v>18019015</v>
      </c>
      <c r="M684" s="932">
        <f>[55]Perdinas!$P$459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'[55]TARGET MURNI DAN PERUBAHAN'!$E$368</f>
        <v>0</v>
      </c>
      <c r="L685" s="953">
        <f>[56]PerDinas!$N$685</f>
        <v>41468269</v>
      </c>
      <c r="M685" s="932">
        <f>[55]Perdinas!$P$460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'[55]TARGET MURNI DAN PERUBAHAN'!$E$369</f>
        <v>0</v>
      </c>
      <c r="L686" s="953">
        <f>[56]PerDinas!$N$686</f>
        <v>4102336</v>
      </c>
      <c r="M686" s="932">
        <f>[55]Perdinas!$P$461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'[55]TARGET MURNI DAN PERUBAHAN'!$E$370</f>
        <v>0</v>
      </c>
      <c r="L687" s="953">
        <f>[56]PerDinas!$N$687</f>
        <v>32130299</v>
      </c>
      <c r="M687" s="932">
        <f>[55]Perdinas!$P$462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'[55]TARGET MURNI DAN PERUBAHAN'!$E$371</f>
        <v>0</v>
      </c>
      <c r="L688" s="953">
        <f>[56]PerDinas!$N$688</f>
        <v>40771371</v>
      </c>
      <c r="M688" s="932">
        <f>[55]Perdinas!$P$463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'[55]TARGET MURNI DAN PERUBAHAN'!$E$372</f>
        <v>0</v>
      </c>
      <c r="L689" s="953">
        <f>[56]PerDinas!$N$689</f>
        <v>0</v>
      </c>
      <c r="M689" s="932">
        <f>[55]Perdinas!$P$464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'[55]TARGET MURNI DAN PERUBAHAN'!$E$377</f>
        <v>0</v>
      </c>
      <c r="L694" s="969">
        <f>[56]PerDinas!$N$694</f>
        <v>85416740.340000004</v>
      </c>
      <c r="M694" s="934">
        <f>[55]Perdinas!$P$470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'[55]TARGET MURNI DAN PERUBAHAN'!$E$378</f>
        <v>0</v>
      </c>
      <c r="L695" s="969">
        <f>[56]PerDinas!$N$695</f>
        <v>0</v>
      </c>
      <c r="M695" s="934">
        <f>[55]Perdinas!$P$471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'[55]TARGET MURNI DAN PERUBAHAN'!$E$379</f>
        <v>0</v>
      </c>
      <c r="L696" s="969">
        <f>[56]PerDinas!$N$696</f>
        <v>0</v>
      </c>
      <c r="M696" s="934">
        <f>[55]Perdinas!$P$472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'[55]TARGET MURNI DAN PERUBAHAN'!$E$380</f>
        <v>0</v>
      </c>
      <c r="L697" s="969">
        <f>[56]PerDinas!$N$697</f>
        <v>0</v>
      </c>
      <c r="M697" s="934">
        <f>[55]Perdinas!$P$473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'[55]TARGET MURNI DAN PERUBAHAN'!$E$381</f>
        <v>0</v>
      </c>
      <c r="L698" s="969">
        <f>[56]PerDinas!$N$698</f>
        <v>0</v>
      </c>
      <c r="M698" s="934">
        <f>[55]Perdinas!$P$474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'[55]TARGET MURNI DAN PERUBAHAN'!$E$382</f>
        <v>0</v>
      </c>
      <c r="L699" s="969">
        <f>[56]PerDinas!$N$699</f>
        <v>10972500</v>
      </c>
      <c r="M699" s="934">
        <f>[55]Perdinas!$P$475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'[55]TARGET MURNI DAN PERUBAHAN'!$E$383</f>
        <v>0</v>
      </c>
      <c r="L700" s="969">
        <f>[56]PerDinas!$N$700</f>
        <v>2664500</v>
      </c>
      <c r="M700" s="934">
        <f>[55]Perdinas!$P$476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'[55]TARGET MURNI DAN PERUBAHAN'!$E$384</f>
        <v>0</v>
      </c>
      <c r="L701" s="969">
        <f>[56]PerDinas!$N$701</f>
        <v>2605000</v>
      </c>
      <c r="M701" s="934">
        <f>[55]Perdinas!$P$477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'[55]TARGET MURNI DAN PERUBAHAN'!$E$385</f>
        <v>0</v>
      </c>
      <c r="L702" s="969">
        <f>[56]PerDinas!$N$702</f>
        <v>3670000</v>
      </c>
      <c r="M702" s="934">
        <f>[55]Perdinas!$P$478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'[55]TARGET MURNI DAN PERUBAHAN'!$E$386</f>
        <v>0</v>
      </c>
      <c r="L703" s="969">
        <f>[56]PerDinas!$N$703</f>
        <v>13563430</v>
      </c>
      <c r="M703" s="934">
        <f>[55]Perdinas!$P$479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34" t="s">
        <v>323</v>
      </c>
      <c r="H706" s="5861"/>
      <c r="I706" s="5861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62" t="s">
        <v>76</v>
      </c>
      <c r="H729" s="5833"/>
      <c r="I729" s="5833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'[55]TARGET MURNI DAN PERUBAHAN'!$E$419</f>
        <v>150000000</v>
      </c>
      <c r="L739" s="362">
        <f>[56]PerDinas!$N$739</f>
        <v>274975000</v>
      </c>
      <c r="M739" s="1017">
        <f>[55]Perdinas!$P$500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'[55]TARGET MURNI DAN PERUBAHAN'!$E$420</f>
        <v>100000000</v>
      </c>
      <c r="L740" s="362">
        <f>[56]PerDinas!$N$740</f>
        <v>183430000</v>
      </c>
      <c r="M740" s="352">
        <f>[55]Perdinas!$P$501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[56]PerDinas!$N$744</f>
        <v>1835685</v>
      </c>
      <c r="M744" s="355">
        <f>[55]Perdinas!$P$505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MURNI DAN PERUBAHAN'!$E$425</f>
        <v>0</v>
      </c>
      <c r="L746" s="360">
        <f>[56]PerDinas!$N$746</f>
        <v>6724929</v>
      </c>
      <c r="M746" s="373">
        <f>[55]Perdinas!$P$507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[56]PerDinas!$N$749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'[55]TARGET MURNI DAN PERUBAHAN'!$E$426</f>
        <v>7805834000</v>
      </c>
      <c r="L750" s="377">
        <f>[56]PerDinas!$N$750</f>
        <v>6842389000</v>
      </c>
      <c r="M750" s="1019">
        <f>[55]Perdinas!$P$509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'[55]TARGET MURNI DAN PERUBAHAN'!$E$432</f>
        <v>0</v>
      </c>
      <c r="L761" s="355">
        <f>[56]PerDinas!$N$761</f>
        <v>23670850</v>
      </c>
      <c r="M761" s="355">
        <f>[55]Perdinas!$P$516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'[55]TARGET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'[55]TARGET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'[55]TARGET MURNI DAN PERUBAHAN'!$E$440</f>
        <v>0</v>
      </c>
      <c r="L777" s="360">
        <f>[56]PerDinas!$N$777</f>
        <v>8336500</v>
      </c>
      <c r="M777" s="355">
        <f>[55]Perdinas!$P$525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'[55]TARGET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'[55]TARGET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'[55]TARGET MURNI DAN PERUBAHAN'!$E$446</f>
        <v>259229500</v>
      </c>
      <c r="L795" s="377">
        <f>[56]PerDinas!$N$795</f>
        <v>286740000</v>
      </c>
      <c r="M795" s="376">
        <f>[55]Perdinas!$P$531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'[55]TARGET MURNI DAN PERUBAHAN'!$E$447</f>
        <v>374739500</v>
      </c>
      <c r="L796" s="377">
        <f>[56]PerDinas!$N$796</f>
        <v>210010000</v>
      </c>
      <c r="M796" s="376">
        <f>[55]Perdinas!$P$532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'[55]TARGET MURNI DAN PERUBAHAN'!$E$448</f>
        <v>271618000</v>
      </c>
      <c r="L797" s="377">
        <f>[56]PerDinas!$N$797</f>
        <v>176240000</v>
      </c>
      <c r="M797" s="376">
        <f>[55]Perdinas!$P$533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'[55]TARGET MURNI DAN PERUBAHAN'!$E$449</f>
        <v>0</v>
      </c>
      <c r="L798" s="377">
        <f>[56]PerDinas!$N$798</f>
        <v>0</v>
      </c>
      <c r="M798" s="376">
        <f>[55]Perdinas!$P$534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'[55]TARGET MURNI DAN PERUBAHAN'!$E$450</f>
        <v>0</v>
      </c>
      <c r="L799" s="377">
        <f>[56]PerDinas!$N$799</f>
        <v>0</v>
      </c>
      <c r="M799" s="376">
        <f>[55]Perdinas!$P$535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'[55]TARGET MURNI DAN PERUBAHAN'!$E$451</f>
        <v>46200000</v>
      </c>
      <c r="L800" s="377">
        <f>[56]PerDinas!$N$800</f>
        <v>46600000</v>
      </c>
      <c r="M800" s="376">
        <f>[55]Perdinas!$P$536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'[55]TARGET MURNI DAN PERUBAHAN'!$E$452</f>
        <v>88200000</v>
      </c>
      <c r="L801" s="377">
        <f>[56]PerDinas!$N$801</f>
        <v>74940000</v>
      </c>
      <c r="M801" s="376">
        <f>[55]Perdinas!$P$537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'[55]TARGET MURNI DAN PERUBAHAN'!$E$453</f>
        <v>24400000</v>
      </c>
      <c r="L802" s="377">
        <f>[56]PerDinas!$N$802</f>
        <v>24453000</v>
      </c>
      <c r="M802" s="376">
        <f>[55]Perdinas!$P$538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'[55]TARGET MURNI DAN PERUBAHAN'!$E$454</f>
        <v>0</v>
      </c>
      <c r="L803" s="377">
        <f>[56]PerDinas!$N$803</f>
        <v>10036000</v>
      </c>
      <c r="M803" s="376">
        <f>[55]Perdinas!$P$539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[56]PerDinas!$N$808</f>
        <v>415440</v>
      </c>
      <c r="M808" s="355">
        <f>[55]Perdinas!$P$543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[55]Perdinas!$P$545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'[55]TARGET MURNI DAN PERUBAHAN'!$E$460</f>
        <v>0</v>
      </c>
      <c r="L810" s="360">
        <f>[56]PerDinas!$N$810</f>
        <v>46757068</v>
      </c>
      <c r="M810" s="373">
        <f>[55]Perdinas!$P$546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'[55]TARGET MURNI DAN PERUBAHAN'!$E$461</f>
        <v>0</v>
      </c>
      <c r="L814" s="360">
        <f>[56]PerDinas!$N$814</f>
        <v>2507140</v>
      </c>
      <c r="M814" s="373">
        <f>[55]Perdinas!$P$547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N816-[55]Perdinas!$Q$549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'[55]TARGET MURNI DAN PERUBAHAN'!$E$467</f>
        <v>0</v>
      </c>
      <c r="L824" s="360">
        <f>[56]PerDinas!$N$824</f>
        <v>0</v>
      </c>
      <c r="M824" s="355">
        <f>[55]Perdinas!$P$552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'[55]TARGET MURNI DAN PERUBAHAN'!$E$468</f>
        <v>0</v>
      </c>
      <c r="L825" s="360">
        <f>[56]PerDinas!$N$825</f>
        <v>10063750</v>
      </c>
      <c r="M825" s="373">
        <f>[55]Perdinas!$P$553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'[55]TARGET MURNI DAN PERUBAHAN'!$E$474</f>
        <v>10000000</v>
      </c>
      <c r="L831" s="391">
        <f>[56]PerDinas!$N$831</f>
        <v>9920000</v>
      </c>
      <c r="M831" s="1052">
        <f>[55]Perdinas!$P$557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'[55]TARGET MURNI DAN PERUBAHAN'!$E$479</f>
        <v>0</v>
      </c>
      <c r="L837" s="360">
        <f>[56]PerDinas!$N$837</f>
        <v>15432269</v>
      </c>
      <c r="M837" s="373">
        <f>[55]Perdinas!$P$563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'[55]TARGET MURNI DAN PERUBAHAN'!$E$480</f>
        <v>0</v>
      </c>
      <c r="L841" s="1063">
        <f>[56]PerDinas!$N$841</f>
        <v>113520200</v>
      </c>
      <c r="M841" s="1062">
        <f>[55]Perdinas!$P$560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'[55]TARGET MURNI DAN PERUBAHAN'!$E$481</f>
        <v>0</v>
      </c>
      <c r="L842" s="360">
        <v>0</v>
      </c>
      <c r="M842" s="373">
        <f>[55]Perdinas!$P$564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'[55]TARGET MURNI DAN PERUBAHAN'!$E$486</f>
        <v>40000000</v>
      </c>
      <c r="L853" s="360">
        <f>[56]PerDinas!$N$853</f>
        <v>36353160</v>
      </c>
      <c r="M853" s="373">
        <f>[55]Perdinas!$P$569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'[55]TARGET MURNI DAN PERUBAHAN'!$E$487</f>
        <v>23000000</v>
      </c>
      <c r="L854" s="360">
        <f>[56]PerDinas!$N$854</f>
        <v>16213500</v>
      </c>
      <c r="M854" s="373">
        <f>[55]Perdinas!$P$570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'[55]TARGET MURNI DAN PERUBAHAN'!$E$488</f>
        <v>722500000</v>
      </c>
      <c r="L855" s="360">
        <f>[56]PerDinas!$N$855</f>
        <v>10677000</v>
      </c>
      <c r="M855" s="373">
        <f>[55]Perdinas!$P$571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'[55]TARGET MURNI DAN PERUBAHAN'!$E$489</f>
        <v>0</v>
      </c>
      <c r="L856" s="360">
        <f>[56]PerDinas!$N$856</f>
        <v>517000</v>
      </c>
      <c r="M856" s="373">
        <f>[55]Perdinas!$P$572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'[55]TARGET MURNI DAN PERUBAHAN'!$E$492</f>
        <v>0</v>
      </c>
      <c r="L859" s="391">
        <f>[56]PerDinas!$N$859</f>
        <v>0</v>
      </c>
      <c r="M859" s="357">
        <f>[55]Perdinas!$P$575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'[55]TARGET MURNI DAN PERUBAHAN'!$E$493</f>
        <v>75000000</v>
      </c>
      <c r="L860" s="391">
        <f>[56]PerDinas!$N$860</f>
        <v>66698650</v>
      </c>
      <c r="M860" s="359">
        <f>[55]Perdinas!$P$576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'[55]TARGET MURNI DAN PERUBAHAN'!$E$494</f>
        <v>19000000</v>
      </c>
      <c r="L861" s="391">
        <f>[56]PerDinas!$N$861</f>
        <v>26153480</v>
      </c>
      <c r="M861" s="359">
        <f>[55]Perdinas!$P$577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'[55]TARGET MURNI DAN PERUBAHAN'!$E$495</f>
        <v>125000000</v>
      </c>
      <c r="L862" s="391">
        <f>[56]PerDinas!$N$862</f>
        <v>367340000</v>
      </c>
      <c r="M862" s="359">
        <f>[55]Perdinas!$P$578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'[55]TARGET MURNI DAN PERUBAHAN'!$E$496</f>
        <v>0</v>
      </c>
      <c r="L863" s="391">
        <f>[56]PerDinas!$N$863</f>
        <v>0</v>
      </c>
      <c r="M863" s="359">
        <f>[55]Perdinas!$P$579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'[55]TARGET MURNI DAN PERUBAHAN'!$E$497</f>
        <v>0</v>
      </c>
      <c r="L864" s="391">
        <f>[56]PerDinas!$N$864</f>
        <v>0</v>
      </c>
      <c r="M864" s="359">
        <f>[55]Perdinas!$P$580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'[55]TARGET MURNI DAN PERUBAHAN'!$E$498</f>
        <v>0</v>
      </c>
      <c r="L865" s="391">
        <f>[56]PerDinas!$N$865</f>
        <v>0</v>
      </c>
      <c r="M865" s="359">
        <f>[55]Perdinas!$P$581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[56]PerDinas!$N$869</f>
        <v>6569410</v>
      </c>
      <c r="M869" s="355">
        <f>[55]Perdinas!$P$584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[55]Perdinas!$P$586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[56]PerDinas!$N$871</f>
        <v>56514025</v>
      </c>
      <c r="M871" s="373">
        <f>[55]Perdinas!$P$587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'[55]TARGET MURNI DAN PERUBAHAN'!$E$508</f>
        <v>0</v>
      </c>
      <c r="L887" s="391">
        <f>[56]PerDinas!$N$887</f>
        <v>0</v>
      </c>
      <c r="M887" s="357">
        <f>[55]Perdinas!$P$592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'[55]TARGET MURNI DAN PERUBAHAN'!$E$511</f>
        <v>0</v>
      </c>
      <c r="L892" s="360">
        <f>[56]PerDinas!$N$892</f>
        <v>136368650</v>
      </c>
      <c r="M892" s="373">
        <f>[55]Perdinas!$P$595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'[55]TARGET MURNI DAN PERUBAHAN'!$E$518</f>
        <v>0</v>
      </c>
      <c r="L911" s="360">
        <f>[56]PerDinas!$N$911</f>
        <v>49160523</v>
      </c>
      <c r="M911" s="373">
        <f>[55]Perdinas!$P$602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'[55]TARGET MURNI DAN PERUBAHAN'!$E$521</f>
        <v>0</v>
      </c>
      <c r="L915" s="360">
        <f>[56]PerDinas!$N$915</f>
        <v>15952424</v>
      </c>
      <c r="M915" s="355">
        <f>[55]Perdinas!$P$605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'[55]TARGET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'[55]TARGET MURNI DAN PERUBAHAN'!$E$522</f>
        <v>0</v>
      </c>
      <c r="L920" s="710">
        <v>0</v>
      </c>
      <c r="M920" s="375">
        <f>[55]Perdinas!$P$606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'[55]TARGET MURNI DAN PERUBAHAN'!$E$523</f>
        <v>0</v>
      </c>
      <c r="L921" s="513">
        <v>0</v>
      </c>
      <c r="M921" s="691">
        <f>[55]Perdinas!$P$607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'[55]TARGET MURNI DAN PERUBAHAN'!$E$532</f>
        <v>328430000</v>
      </c>
      <c r="L930" s="360">
        <f>[56]PerDinas!$N$930</f>
        <v>142291200</v>
      </c>
      <c r="M930" s="373">
        <f>[55]Perdinas!$P$616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'[55]TARGET MURNI DAN PERUBAHAN'!$E$533</f>
        <v>15000000</v>
      </c>
      <c r="L931" s="360">
        <f>[56]PerDinas!$N$931</f>
        <v>13000000</v>
      </c>
      <c r="M931" s="373">
        <f>[55]Perdinas!$P$617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'[55]TARGET MURNI DAN PERUBAHAN'!$E$534</f>
        <v>50000000</v>
      </c>
      <c r="L932" s="360">
        <f>[56]PerDinas!$N$932</f>
        <v>47930000</v>
      </c>
      <c r="M932" s="373">
        <f>[55]Perdinas!$P$618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'[55]TARGET MURNI DAN PERUBAHAN'!$E$535</f>
        <v>40250000</v>
      </c>
      <c r="L933" s="360">
        <f>[56]PerDinas!$N$933</f>
        <v>33200000</v>
      </c>
      <c r="M933" s="373">
        <f>[55]Perdinas!$P$619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'[55]TARGET MURNI DAN PERUBAHAN'!$E$536</f>
        <v>25000000</v>
      </c>
      <c r="L934" s="360">
        <f>[56]PerDinas!$N$934</f>
        <v>49450000</v>
      </c>
      <c r="M934" s="373">
        <f>[55]Perdinas!$P$620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'[55]TARGET MURNI DAN PERUBAHAN'!$E$538</f>
        <v>60000000</v>
      </c>
      <c r="L935" s="360">
        <f>[56]PerDinas!$N$935</f>
        <v>26000000</v>
      </c>
      <c r="M935" s="373">
        <f>[55]Perdinas!$P$622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'[55]TARGET MURNI DAN PERUBAHAN'!$E$537</f>
        <v>0</v>
      </c>
      <c r="L936" s="360">
        <f>[56]PerDinas!$N$936</f>
        <v>0</v>
      </c>
      <c r="M936" s="373">
        <f>[55]Perdinas!$P$623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'[55]TARGET MURNI DAN PERUBAHAN'!$E$539</f>
        <v>0</v>
      </c>
      <c r="L937" s="360">
        <f>[56]PerDinas!$N$937</f>
        <v>0</v>
      </c>
      <c r="M937" s="373">
        <f>[55]Perdinas!$P$624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'[55]TARGET MURNI DAN PERUBAHAN'!$E$540</f>
        <v>0</v>
      </c>
      <c r="L938" s="360">
        <f>[56]PerDinas!$N$938</f>
        <v>0</v>
      </c>
      <c r="M938" s="373">
        <f>[55]Perdinas!$P$625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'[55]TARGET MURNI DAN PERUBAHAN'!$E$543</f>
        <v>190000000</v>
      </c>
      <c r="L941" s="391">
        <f>[56]PerDinas!$N$941</f>
        <v>152000000</v>
      </c>
      <c r="M941" s="373">
        <f>[55]Perdinas!$P$627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'[55]TARGET MURNI DAN PERUBAHAN'!$E$544</f>
        <v>160000000</v>
      </c>
      <c r="L942" s="391">
        <f>[56]PerDinas!$N$942</f>
        <v>140334500</v>
      </c>
      <c r="M942" s="373">
        <f>[55]Perdinas!$P$628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'[55]TARGET MURNI DAN PERUBAHAN'!$E$545</f>
        <v>90000000</v>
      </c>
      <c r="L943" s="391">
        <f>[56]PerDinas!$N$943</f>
        <v>74272500</v>
      </c>
      <c r="M943" s="373">
        <f>[55]Perdinas!$P$629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'[55]TARGET MURNI DAN PERUBAHAN'!$E$549</f>
        <v>0</v>
      </c>
      <c r="L944" s="391">
        <f>[56]PerDinas!$N$944</f>
        <v>0</v>
      </c>
      <c r="M944" s="373">
        <f>[55]Perdinas!$P$630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'[55]TARGET MURNI DAN PERUBAHAN'!$E$547</f>
        <v>15000000</v>
      </c>
      <c r="L945" s="391">
        <f>[56]PerDinas!$N$945</f>
        <v>10850000</v>
      </c>
      <c r="M945" s="373">
        <f>[55]Perdinas!$P$631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'[55]TARGET MURNI DAN PERUBAHAN'!$E$548</f>
        <v>30000000</v>
      </c>
      <c r="L946" s="391">
        <f>[56]PerDinas!$N$946</f>
        <v>4000000</v>
      </c>
      <c r="M946" s="373">
        <f>[55]Perdinas!$P$632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'[55]TARGET MURNI DAN PERUBAHAN'!$E$546</f>
        <v>335000000</v>
      </c>
      <c r="L947" s="391">
        <f>[56]PerDinas!$N$947</f>
        <v>321615000</v>
      </c>
      <c r="M947" s="352">
        <f>[55]Perdinas!$P$633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'[55]TARGET MURNI DAN PERUBAHAN'!$E$550</f>
        <v>0</v>
      </c>
      <c r="L949" s="1085">
        <f>[56]PerDinas!$N$949</f>
        <v>0</v>
      </c>
      <c r="M949" s="1088">
        <f>[55]Perdinas!$P$635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'[55]TARGET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'[55]TARGET MURNI DAN PERUBAHAN'!$E$554</f>
        <v>0</v>
      </c>
      <c r="L954" s="372">
        <f>[56]PerDinas!$N$954</f>
        <v>0</v>
      </c>
      <c r="M954" s="371">
        <f>[55]Perdinas!$P$638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'[55]TARGET MURNI DAN PERUBAHAN'!$E$554</f>
        <v>0</v>
      </c>
      <c r="L955" s="360">
        <f>[56]PerDinas!$N$955</f>
        <v>45521271.590000004</v>
      </c>
      <c r="M955" s="373">
        <f>[55]Perdinas!$P$641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'[55]TARGET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'[55]TARGET MURNI DAN PERUBAHAN'!$E$563</f>
        <v>240000000</v>
      </c>
      <c r="L967" s="689">
        <f>[56]PerDinas!$N$967</f>
        <v>286866750</v>
      </c>
      <c r="M967" s="373">
        <f>[55]Perdinas!$P$648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[56]PerDinas!$N$976</f>
        <v>0</v>
      </c>
      <c r="M976" s="355">
        <f>[55]Perdinas!$P$651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'[55]TARGET MURNI DAN PERUBAHAN'!$E$568</f>
        <v>0</v>
      </c>
      <c r="L978" s="360">
        <f>[56]PerDinas!$N$978</f>
        <v>10049550</v>
      </c>
      <c r="M978" s="373">
        <f>[55]Perdinas!$P$654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'[55]TARGET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'[55]TARGET MURNI DAN PERUBAHAN'!$E$577</f>
        <v>0</v>
      </c>
      <c r="L992" s="360">
        <f>[56]PerDinas!$N$992</f>
        <v>0</v>
      </c>
      <c r="M992" s="373">
        <f>[55]Perdinas!$P$663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'[55]TARGET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'[55]TARGET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[56]PerDinas!$N$1004</f>
        <v>1754662</v>
      </c>
      <c r="M1004" s="355">
        <f>[55]Perdinas!$P$677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'[55]TARGET MURNI DAN PERUBAHAN'!$E$585</f>
        <v>0</v>
      </c>
      <c r="L1005" s="360">
        <f>[56]PerDinas!$N$1005</f>
        <v>23335427</v>
      </c>
      <c r="M1005" s="373">
        <f>[55]Perdinas!$P$676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'[55]TARGET MURNI DAN PERUBAHAN'!$E$586</f>
        <v>0</v>
      </c>
      <c r="L1009" s="691">
        <f>[56]PerDinas!$N$1009</f>
        <v>30964000</v>
      </c>
      <c r="M1009" s="691">
        <f>[55]Perdinas!$P$669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[56]PerDinas!$N$1010</f>
        <v>32350000</v>
      </c>
      <c r="M1010" s="495">
        <f>[55]Perdinas!$P$670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'[55]TARGET MURNI DAN PERUBAHAN'!$E$591</f>
        <v>200000000</v>
      </c>
      <c r="L1017" s="660">
        <f>[56]PerDinas!$N$1017</f>
        <v>312200000</v>
      </c>
      <c r="M1017" s="660">
        <f>[55]Perdinas!$P$682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[56]PerDinas!$N$1018</f>
        <v>12450000</v>
      </c>
      <c r="M1018" s="1044">
        <f>[55]Perdinas!$P$683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[56]PerDinas!$N$1021</f>
        <v>0</v>
      </c>
      <c r="M1021" s="334">
        <f>[55]Perdinas!$P$685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[55]Perdinas!$P$683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[55]Perdinas!$P$687</f>
        <v>0</v>
      </c>
      <c r="N1024" s="355">
        <f>M1024+L1024</f>
        <v>0</v>
      </c>
      <c r="O1024" s="355">
        <f>N1024-K1024</f>
        <v>0</v>
      </c>
      <c r="P1024" s="388"/>
      <c r="Q1024" s="5872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'[55]TARGET MURNI DAN PERUBAHAN'!$E$596</f>
        <v>0</v>
      </c>
      <c r="L1025" s="360">
        <f>[56]PerDinas!$N$1025</f>
        <v>25029198</v>
      </c>
      <c r="M1025" s="373">
        <f>[55]Perdinas!$P$688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873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'[55]TARGET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'[55]TARGET MURNI DAN PERUBAHAN'!$E$602</f>
        <v>0</v>
      </c>
      <c r="L1035" s="355">
        <f>[56]PerDinas!$N$1032</f>
        <v>0</v>
      </c>
      <c r="M1035" s="355">
        <f>[55]Perdinas!$P$695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[55]Perdinas!$P$696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'[55]TARGET MURNI DAN PERUBAHAN'!$E$604</f>
        <v>0</v>
      </c>
      <c r="L1037" s="355">
        <f>[56]PerDinas!$N$1034</f>
        <v>0</v>
      </c>
      <c r="M1037" s="355">
        <f>[55]Perdinas!$P$697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'[55]TARGET MURNI DAN PERUBAHAN'!$E$605</f>
        <v>0</v>
      </c>
      <c r="L1041" s="379">
        <f>[56]PerDinas!$N$1038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[55]Perdinas!$P$704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[55]Perdinas!$P$705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'[55]TARGET MURNI DAN PERUBAHAN'!$E$612</f>
        <v>0</v>
      </c>
      <c r="L1049" s="360">
        <f>[56]PerDinas!$N$1049</f>
        <v>1500000</v>
      </c>
      <c r="M1049" s="373">
        <f>[55]Perdinas!$P$706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'[55]TARGET MURNI DAN PERUBAHAN'!$E$613</f>
        <v>0</v>
      </c>
      <c r="L1053" s="913">
        <f>[56]PerDinas!$N$1050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[56]PerDinas!$N$1057</f>
        <v>0</v>
      </c>
      <c r="M1060" s="355">
        <f>[55]Perdinas!$P$713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[55]Perdinas!$P$714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'[55]TARGET MURNI DAN PERUBAHAN'!$E$620</f>
        <v>0</v>
      </c>
      <c r="L1062" s="360">
        <f>[56]PerDinas!$N$1059</f>
        <v>15104597</v>
      </c>
      <c r="M1062" s="373">
        <f>[55]Perdinas!$P$715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'[55]TARGET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875" t="s">
        <v>925</v>
      </c>
      <c r="B1091" s="5876"/>
      <c r="C1091" s="5876"/>
      <c r="D1091" s="5876"/>
      <c r="E1091" s="5876"/>
      <c r="F1091" s="5876"/>
      <c r="G1091" s="5876"/>
      <c r="H1091" s="5876"/>
      <c r="I1091" s="5877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E2:M2"/>
    <mergeCell ref="E3:L3"/>
    <mergeCell ref="A4:H4"/>
    <mergeCell ref="L5:N5"/>
    <mergeCell ref="B7:F7"/>
    <mergeCell ref="G7:I7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P5:P6"/>
    <mergeCell ref="Q5:Q6"/>
    <mergeCell ref="Q656:Q657"/>
    <mergeCell ref="Q1024:Q1025"/>
    <mergeCell ref="R321:S325"/>
    <mergeCell ref="R139:S139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18" t="s">
        <v>54</v>
      </c>
      <c r="B2" s="5718"/>
      <c r="C2" s="5718"/>
      <c r="D2" s="5718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19" t="s">
        <v>56</v>
      </c>
      <c r="C5" s="5720"/>
      <c r="D5" s="2657" t="s">
        <v>57</v>
      </c>
      <c r="E5" s="2782"/>
    </row>
    <row r="6" spans="1:8" s="2070" customFormat="1" ht="13.15">
      <c r="A6" s="2658" t="s">
        <v>58</v>
      </c>
      <c r="B6" s="5721">
        <v>2</v>
      </c>
      <c r="C6" s="5722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23" t="s">
        <v>323</v>
      </c>
      <c r="C559" s="5723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24" t="s">
        <v>85</v>
      </c>
      <c r="C569" s="5724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15" t="s">
        <v>414</v>
      </c>
      <c r="B784" s="5716"/>
      <c r="C784" s="5717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65" t="s">
        <v>1033</v>
      </c>
      <c r="F2" s="5865"/>
      <c r="G2" s="5865"/>
      <c r="H2" s="5865"/>
      <c r="I2" s="5865"/>
      <c r="J2" s="5865"/>
      <c r="K2" s="5865"/>
      <c r="L2" s="5865"/>
      <c r="M2" s="5865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65" t="s">
        <v>1051</v>
      </c>
      <c r="F3" s="5865"/>
      <c r="G3" s="5865"/>
      <c r="H3" s="5865"/>
      <c r="I3" s="5865"/>
      <c r="J3" s="5865"/>
      <c r="K3" s="5865"/>
      <c r="L3" s="5865"/>
      <c r="M3" s="313"/>
      <c r="N3" s="313"/>
      <c r="O3" s="313"/>
      <c r="P3" s="226"/>
      <c r="Q3" s="226"/>
    </row>
    <row r="4" spans="1:19" ht="15.85" customHeight="1">
      <c r="A4" s="5866"/>
      <c r="B4" s="5866"/>
      <c r="C4" s="5866"/>
      <c r="D4" s="5866"/>
      <c r="E4" s="5866"/>
      <c r="F4" s="5866"/>
      <c r="G4" s="5866"/>
      <c r="H4" s="5866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51" t="s">
        <v>938</v>
      </c>
      <c r="C5" s="5851"/>
      <c r="D5" s="5851"/>
      <c r="E5" s="5851"/>
      <c r="F5" s="5851"/>
      <c r="G5" s="5828" t="s">
        <v>56</v>
      </c>
      <c r="H5" s="5852"/>
      <c r="I5" s="5852"/>
      <c r="J5" s="5844" t="s">
        <v>939</v>
      </c>
      <c r="K5" s="5846" t="s">
        <v>1052</v>
      </c>
      <c r="L5" s="5867" t="s">
        <v>5</v>
      </c>
      <c r="M5" s="5867"/>
      <c r="N5" s="5867"/>
      <c r="O5" s="318" t="s">
        <v>941</v>
      </c>
      <c r="P5" s="5827" t="s">
        <v>6</v>
      </c>
      <c r="Q5" s="5829" t="s">
        <v>7</v>
      </c>
      <c r="R5" s="417"/>
    </row>
    <row r="6" spans="1:19" s="241" customFormat="1" ht="21" customHeight="1">
      <c r="A6" s="267" t="s">
        <v>942</v>
      </c>
      <c r="B6" s="5851"/>
      <c r="C6" s="5851"/>
      <c r="D6" s="5851"/>
      <c r="E6" s="5851"/>
      <c r="F6" s="5851"/>
      <c r="G6" s="5853"/>
      <c r="H6" s="5854"/>
      <c r="I6" s="5854"/>
      <c r="J6" s="5845"/>
      <c r="K6" s="5847"/>
      <c r="L6" s="317" t="s">
        <v>479</v>
      </c>
      <c r="M6" s="317" t="s">
        <v>433</v>
      </c>
      <c r="N6" s="317" t="s">
        <v>434</v>
      </c>
      <c r="O6" s="319" t="s">
        <v>430</v>
      </c>
      <c r="P6" s="5827"/>
      <c r="Q6" s="5829"/>
      <c r="R6" s="418"/>
    </row>
    <row r="7" spans="1:19" s="242" customFormat="1">
      <c r="A7" s="268" t="s">
        <v>58</v>
      </c>
      <c r="B7" s="5868" t="s">
        <v>460</v>
      </c>
      <c r="C7" s="5868"/>
      <c r="D7" s="5868"/>
      <c r="E7" s="5868"/>
      <c r="F7" s="5868"/>
      <c r="G7" s="5869" t="s">
        <v>457</v>
      </c>
      <c r="H7" s="5870"/>
      <c r="I7" s="5870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f>[62]PerDinas!$N$21</f>
        <v>15840000</v>
      </c>
      <c r="M21" s="359">
        <f>[55]Perdinas!$E$15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f>[62]PerDinas!$N$22</f>
        <v>32595000</v>
      </c>
      <c r="M22" s="359">
        <f>[55]Perdinas!$E$16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[62]PerDinas!$N$26</f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[62]PerDinas!$N$29</f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f>[62]PerDinas!$N$30</f>
        <v>37508400</v>
      </c>
      <c r="M30" s="373">
        <f>[55]Perdinas!$E$22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f>[62]PerDinas!$N$33</f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886" t="s">
        <v>724</v>
      </c>
      <c r="H139" s="5887"/>
      <c r="I139" s="5888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55"/>
      <c r="S139" s="5855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M310-[57]Perdinas!$P$188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63"/>
      <c r="S321" s="5864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63"/>
      <c r="S322" s="5864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63"/>
      <c r="S323" s="5864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63"/>
      <c r="S324" s="5864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63"/>
      <c r="S325" s="5864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'[57]TARGET MURNI DAN PERUBAHAN'!$E$218</f>
        <v>1043101100</v>
      </c>
      <c r="L417" s="377">
        <f>[62]PerDinas!$N$417</f>
        <v>714167969</v>
      </c>
      <c r="M417" s="376">
        <f>[55]Perdinas!$E$278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'[57]TARGET MURNI DAN PERUBAHAN'!$E$219</f>
        <v>532280400</v>
      </c>
      <c r="L418" s="377">
        <f>[62]PerDinas!$N$418</f>
        <v>241515902</v>
      </c>
      <c r="M418" s="376">
        <f>[55]Perdinas!$E$279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'[57]TARGET MURNI DAN PERUBAHAN'!$E$220</f>
        <v>500000000</v>
      </c>
      <c r="L419" s="377">
        <f>[62]PerDinas!$N$419</f>
        <v>491906571</v>
      </c>
      <c r="M419" s="376">
        <f>[55]Perdinas!$E$280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'[57]TARGET MURNI DAN PERUBAHAN'!$E$222</f>
        <v>22500000</v>
      </c>
      <c r="L421" s="377">
        <f>[62]PerDinas!$N$421</f>
        <v>81875000</v>
      </c>
      <c r="M421" s="375">
        <f>[55]Perdinas!$E$282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'[57]TARGET MURNI DAN PERUBAHAN'!$E$223</f>
        <v>28000000</v>
      </c>
      <c r="L422" s="377">
        <f>[62]PerDinas!$N$422</f>
        <v>0</v>
      </c>
      <c r="M422" s="375">
        <f>[55]Perdinas!$E$283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'[57]TARGET MURNI DAN PERUBAHAN'!$E$224</f>
        <v>17250000</v>
      </c>
      <c r="L423" s="377">
        <f>[62]PerDinas!$N$423</f>
        <v>27812500</v>
      </c>
      <c r="M423" s="376">
        <f>[55]Perdinas!$E$284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'[57]TARGET MURNI DAN PERUBAHAN'!$E$225</f>
        <v>30000000</v>
      </c>
      <c r="L424" s="377">
        <f>[62]PerDinas!$N$424</f>
        <v>0</v>
      </c>
      <c r="M424" s="346">
        <f>[55]Perdinas!$E$285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'[57]TARGET MURNI DAN PERUBAHAN'!$E$226</f>
        <v>50000000</v>
      </c>
      <c r="L425" s="377">
        <f>[62]PerDinas!$N$425</f>
        <v>56250000</v>
      </c>
      <c r="M425" s="762">
        <f>[55]Perdinas!$E$286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[55]Perdinas!$E$287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[55]Perdinas!$E$288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[62]PerDinas!$N$428</f>
        <v>0</v>
      </c>
      <c r="M428" s="762">
        <f>[55]Perdinas!$E$289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'[57]TARGET MURNI DAN PERUBAHAN'!$E$230</f>
        <v>0</v>
      </c>
      <c r="L429" s="1066">
        <v>0</v>
      </c>
      <c r="M429" s="367">
        <f>[55]Perdinas!$E$290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'[57]TARGET MURNI DAN PERUBAHAN'!$E$234</f>
        <v>0</v>
      </c>
      <c r="L433" s="522">
        <f>[62]PerDinas!$N$433</f>
        <v>0</v>
      </c>
      <c r="M433" s="661">
        <f>[55]Perdinas!$E$305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'[57]TARGET MURNI DAN PERUBAHAN'!$E$235</f>
        <v>1050000000</v>
      </c>
      <c r="L434" s="360">
        <f>[62]PerDinas!$N$434</f>
        <v>6875000</v>
      </c>
      <c r="M434" s="375">
        <f>[55]Perdinas!$E$306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'[57]TARGET MURNI DAN PERUBAHAN'!$E$236</f>
        <v>0</v>
      </c>
      <c r="L435" s="360">
        <f>[62]PerDinas!$N$435</f>
        <v>0</v>
      </c>
      <c r="M435" s="375">
        <f>[55]Perdinas!$E$307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'[57]TARGET MURNI DAN PERUBAHAN'!$E$237</f>
        <v>0</v>
      </c>
      <c r="L436" s="360">
        <f>[62]PerDinas!$N$436</f>
        <v>62500000</v>
      </c>
      <c r="M436" s="691">
        <f>[55]Perdinas!$E$308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'[57]TARGET MURNI DAN PERUBAHAN'!$E$238</f>
        <v>200000000</v>
      </c>
      <c r="L437" s="360">
        <f>[62]PerDinas!$N$437</f>
        <v>235449500</v>
      </c>
      <c r="M437" s="357">
        <f>[55]Perdinas!$E$309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'[57]TARGET MURNI DAN PERUBAHAN'!$E$244</f>
        <v>190263530</v>
      </c>
      <c r="L440" s="391">
        <f>[62]PerDinas!$N$440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[62]PerDinas!$N$443</f>
        <v>0</v>
      </c>
      <c r="M443" s="355" t="e">
        <f>[55]Perdinas!#REF!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[55]Perdinas!#REF!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'[57]TARGET MURNI DAN PERUBAHAN'!$E$249</f>
        <v>0</v>
      </c>
      <c r="L445" s="1161">
        <f>[62]PerDinas!$N$445</f>
        <v>84314622</v>
      </c>
      <c r="M445" s="1160" t="e">
        <f>[55]Perdinas!#REF!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'[57]TARGET MURNI DAN PERUBAHAN'!$E$252</f>
        <v>12035600</v>
      </c>
      <c r="L455" s="692">
        <f>[62]PerDinas!$N$455</f>
        <v>0</v>
      </c>
      <c r="M455" s="334">
        <f>[55]Perdinas!$E$346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'[57]TARGET MURNI DAN PERUBAHAN'!$E$253</f>
        <v>48865200</v>
      </c>
      <c r="L456" s="360">
        <f>[62]PerDinas!$N$456</f>
        <v>0</v>
      </c>
      <c r="M456" s="355">
        <f>[55]Perdinas!$E$347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'[57]TARGET MURNI DAN PERUBAHAN'!$E$256</f>
        <v>18851300</v>
      </c>
      <c r="L461" s="692">
        <f>[62]PerDinas!$N$461</f>
        <v>1078897630</v>
      </c>
      <c r="M461" s="691">
        <f>[55]Perdinas!$E$352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889"/>
      <c r="I462" s="5890"/>
      <c r="J462" s="499">
        <v>0</v>
      </c>
      <c r="K462" s="379">
        <f>'[57]TARGET MURNI DAN PERUBAHAN'!$E$257</f>
        <v>0</v>
      </c>
      <c r="L462" s="818">
        <f>[62]PerDinas!$N$462</f>
        <v>0</v>
      </c>
      <c r="M462" s="379">
        <f>[60]Perdinas!$E$257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'[57]TARGET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'[57]TARGET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'[57]TARGET MURNI DAN PERUBAHAN'!$E$266</f>
        <v>0</v>
      </c>
      <c r="L485" s="673">
        <f>[62]PerDinas!$N$485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'[57]TARGET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'[57]TARGET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[55]Perdinas!$E$423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[55]Perdinas!$E$424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'[57]TARGET MURNI DAN PERUBAHAN'!$E$289</f>
        <v>0</v>
      </c>
      <c r="L533" s="360">
        <f>[62]PerDinas!$N$533</f>
        <v>134620261</v>
      </c>
      <c r="M533" s="355">
        <f>[55]Perdinas!$E$425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'[57]TARGET MURNI DAN PERUBAHAN'!$E$290</f>
        <v>50953800</v>
      </c>
      <c r="L537" s="377">
        <f>[62]PerDinas!$N$537</f>
        <v>21654020</v>
      </c>
      <c r="M537" s="375">
        <f>[55]Perdinas!$E$426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'[57]TARGET MURNI DAN PERUBAHAN'!$E$305</f>
        <v>48904261900</v>
      </c>
      <c r="L551" s="377">
        <f>[62]PerDinas!$N$551</f>
        <v>59771875733</v>
      </c>
      <c r="M551" s="376" t="e">
        <f>[55]Perdinas!#REF!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'[57]TARGET MURNI DAN PERUBAHAN'!$E$306</f>
        <v>8123179200</v>
      </c>
      <c r="L552" s="377">
        <f>[62]PerDinas!$N$552</f>
        <v>9337100098</v>
      </c>
      <c r="M552" s="376" t="e">
        <f>[55]Perdinas!#REF!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'[57]TARGET MURNI DAN PERUBAHAN'!$E$307</f>
        <v>750000000</v>
      </c>
      <c r="L553" s="377">
        <f>[62]PerDinas!$N$553</f>
        <v>0</v>
      </c>
      <c r="M553" s="376" t="e">
        <f>[55]Perdinas!#REF!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'[57]TARGET MURNI DAN PERUBAHAN'!$E$308</f>
        <v>65782409997</v>
      </c>
      <c r="L554" s="377">
        <f>[62]PerDinas!$N$554</f>
        <v>0</v>
      </c>
      <c r="M554" s="376" t="e">
        <f>[55]Perdinas!#REF!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'[57]TARGET MURNI DAN PERUBAHAN'!$E$309</f>
        <v>247359679</v>
      </c>
      <c r="L555" s="377">
        <f>[62]PerDinas!$N$555</f>
        <v>0</v>
      </c>
      <c r="M555" s="376" t="e">
        <f>[55]Perdinas!#REF!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'[57]TARGET MURNI DAN PERUBAHAN'!$E$310</f>
        <v>30331900</v>
      </c>
      <c r="L556" s="377">
        <f>[62]PerDinas!$N$556</f>
        <v>108485925</v>
      </c>
      <c r="M556" s="376" t="e">
        <f>[55]Perdinas!#REF!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'[57]TARGET MURNI DAN PERUBAHAN'!$E$311</f>
        <v>0</v>
      </c>
      <c r="L557" s="377" t="e">
        <f>[62]PerDinas!$N$557</f>
        <v>#REF!</v>
      </c>
      <c r="M557" s="376" t="e">
        <f>[55]Perdinas!#REF!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[55]Perdinas!#REF!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'[57]TARGET MURNI DAN PERUBAHAN'!$E$315</f>
        <v>4500000000</v>
      </c>
      <c r="L562" s="692">
        <f>[62]PerDinas!$N$560</f>
        <v>9591772872.6299992</v>
      </c>
      <c r="M562" s="373" t="e">
        <f>[55]Perdinas!#REF!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'[57]TARGET MURNI DAN PERUBAHAN'!$E$319</f>
        <v>9000000000</v>
      </c>
      <c r="L565" s="692">
        <f>[62]PerDinas!$N$565</f>
        <v>10837037026</v>
      </c>
      <c r="M565" s="874" t="e">
        <f>[55]Perdinas!#REF!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'[57]TARGET MURNI DAN PERUBAHAN'!$E$322</f>
        <v>6000000000</v>
      </c>
      <c r="L568" s="513">
        <f>[62]PerDinas!$N$568</f>
        <v>32731920.120000001</v>
      </c>
      <c r="M568" s="725" t="e">
        <f>[55]Perdinas!#REF!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'[57]TARGET MURNI DAN PERUBAHAN'!$E$323</f>
        <v>15000000</v>
      </c>
      <c r="L569" s="377">
        <f>[62]PerDinas!$N$569</f>
        <v>0</v>
      </c>
      <c r="M569" s="376" t="e">
        <f>[55]Perdinas!#REF!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[62]PerDinas!$N$572</f>
        <v>0</v>
      </c>
      <c r="M572" s="355" t="e">
        <f>[55]Perdinas!#REF!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[62]PerDinas!$N$573</f>
        <v>0</v>
      </c>
      <c r="M573" s="355" t="e">
        <f>[55]Perdinas!#REF!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'[57]TARGET MURNI DAN PERUBAHAN'!$E$328</f>
        <v>4824290450</v>
      </c>
      <c r="L574" s="356">
        <f>[62]PerDinas!$N$574</f>
        <v>0</v>
      </c>
      <c r="M574" s="661" t="e">
        <f>[55]Perdinas!#REF!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'[57]TARGET MURNI DAN PERUBAHAN'!$E$329</f>
        <v>82000000000</v>
      </c>
      <c r="L575" s="356">
        <f>[62]PerDinas!$N$575</f>
        <v>21717390566</v>
      </c>
      <c r="M575" s="661" t="e">
        <f>[55]Perdinas!#REF!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'[57]TARGET MURNI DAN PERUBAHAN'!$E$335</f>
        <v>750000000</v>
      </c>
      <c r="L579" s="877">
        <f>[62]PerDinas!$N$579</f>
        <v>0</v>
      </c>
      <c r="M579" s="1175" t="e">
        <f>[55]Perdinas!#REF!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'[57]TARGET MURNI DAN PERUBAHAN'!$E$332</f>
        <v>3688800000</v>
      </c>
      <c r="L580" s="877">
        <f>[62]PerDinas!$N$580</f>
        <v>4995834</v>
      </c>
      <c r="M580" s="1175" t="e">
        <f>[55]Perdinas!#REF!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'[57]TARGET MURNI DAN PERUBAHAN'!$E$336</f>
        <v>3100000000</v>
      </c>
      <c r="L581" s="881">
        <f>[62]PerDinas!$N$581</f>
        <v>30702430</v>
      </c>
      <c r="M581" s="878" t="e">
        <f>[55]Perdinas!#REF!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'[57]TARGET MURNI DAN PERUBAHAN'!$E$338</f>
        <v>0</v>
      </c>
      <c r="L584" s="391">
        <f>[62]PerDinas!$N$584</f>
        <v>0</v>
      </c>
      <c r="M584" s="357" t="e">
        <f>[55]Perdinas!#REF!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'[57]TARGET MURNI DAN PERUBAHAN'!$E$342</f>
        <v>800000000</v>
      </c>
      <c r="L592" s="692">
        <f>[62]PerDinas!$N$592</f>
        <v>400015000</v>
      </c>
      <c r="M592" s="874">
        <f>[55]Perdinas!$E$431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'[57]TARGET MURNI DAN PERUBAHAN'!$E$345</f>
        <v>0</v>
      </c>
      <c r="L596" s="375">
        <f>[62]PerDinas!$N$596</f>
        <v>0</v>
      </c>
      <c r="M596" s="375">
        <f>[55]Perdinas!$E$437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'[57]TARGET MURNI DAN PERUBAHAN'!$E$346</f>
        <v>0</v>
      </c>
      <c r="L597" s="375">
        <f>[62]PerDinas!$N$597</f>
        <v>0</v>
      </c>
      <c r="M597" s="375">
        <f>[55]Perdinas!$E$438</f>
        <v>0</v>
      </c>
      <c r="N597" s="355">
        <f t="shared" si="93"/>
        <v>0</v>
      </c>
      <c r="O597" s="355">
        <f>N597-K597</f>
        <v>0</v>
      </c>
      <c r="P597" s="388"/>
      <c r="Q597" s="5848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871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891" t="s">
        <v>830</v>
      </c>
      <c r="H599" s="5892"/>
      <c r="I599" s="5893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859" t="s">
        <v>997</v>
      </c>
      <c r="I604" s="5860"/>
      <c r="J604" s="397">
        <v>0</v>
      </c>
      <c r="K604" s="932">
        <f>'[57]TARGET MURNI DAN PERUBAHAN'!$E$390</f>
        <v>1500000000</v>
      </c>
      <c r="L604" s="932">
        <f>[62]PerDinas!$N$604</f>
        <v>1382176070</v>
      </c>
      <c r="M604" s="932">
        <f>[55]Perdinas!$E$483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'[57]TARGET MURNI DAN PERUBAHAN'!$E$403</f>
        <v>0</v>
      </c>
      <c r="L608" s="941">
        <f>[62]PerDinas!$N$608</f>
        <v>0</v>
      </c>
      <c r="M608" s="935">
        <f>[55]Perdinas!$E$466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'[57]TARGET MURNI DAN PERUBAHAN'!$E$354</f>
        <v>24138987800</v>
      </c>
      <c r="L612" s="953">
        <f>[62]PerDinas!$N$612</f>
        <v>4542824734</v>
      </c>
      <c r="M612" s="932">
        <f>[55]Perdinas!$E$446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'[57]TARGET MURNI DAN PERUBAHAN'!$E$355</f>
        <v>0</v>
      </c>
      <c r="L613" s="953">
        <f>[62]PerDinas!$N$613</f>
        <v>2109524088</v>
      </c>
      <c r="M613" s="932">
        <f>[55]Perdinas!$E$447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'[57]TARGET MURNI DAN PERUBAHAN'!$E$356</f>
        <v>0</v>
      </c>
      <c r="L614" s="953">
        <f>[62]PerDinas!$N$614</f>
        <v>2427740986</v>
      </c>
      <c r="M614" s="932">
        <f>[55]Perdinas!$E$448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'[57]TARGET MURNI DAN PERUBAHAN'!$E$357</f>
        <v>0</v>
      </c>
      <c r="L615" s="953">
        <f>[62]PerDinas!$N$615</f>
        <v>1308652085</v>
      </c>
      <c r="M615" s="932">
        <f>[55]Perdinas!$E$449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'[57]TARGET MURNI DAN PERUBAHAN'!$E$358</f>
        <v>0</v>
      </c>
      <c r="L616" s="953">
        <f>[62]PerDinas!$N$616</f>
        <v>1170577238</v>
      </c>
      <c r="M616" s="932">
        <f>[55]Perdinas!$E$450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'[57]TARGET MURNI DAN PERUBAHAN'!$E$359</f>
        <v>0</v>
      </c>
      <c r="L617" s="953">
        <f>[62]PerDinas!$N$617</f>
        <v>504081973</v>
      </c>
      <c r="M617" s="932">
        <f>[55]Perdinas!$E$451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'[57]TARGET MURNI DAN PERUBAHAN'!$E$360</f>
        <v>0</v>
      </c>
      <c r="L618" s="953">
        <f>[62]PerDinas!$N$618</f>
        <v>1492733414</v>
      </c>
      <c r="M618" s="932">
        <f>[55]Perdinas!$E$452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'[57]TARGET MURNI DAN PERUBAHAN'!$E$361</f>
        <v>0</v>
      </c>
      <c r="L619" s="953">
        <f>[62]PerDinas!$N$619</f>
        <v>601473385.70000005</v>
      </c>
      <c r="M619" s="932">
        <f>[55]Perdinas!$E$453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'[57]TARGET MURNI DAN PERUBAHAN'!$E$362</f>
        <v>0</v>
      </c>
      <c r="L620" s="953">
        <f>[62]PerDinas!$N$620</f>
        <v>553048189</v>
      </c>
      <c r="M620" s="932">
        <f>[55]Perdinas!$E$454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'[57]TARGET MURNI DAN PERUBAHAN'!$E$364</f>
        <v>100000000</v>
      </c>
      <c r="L622" s="953">
        <f>[62]PerDinas!$N$622</f>
        <v>88769590</v>
      </c>
      <c r="M622" s="959">
        <f>[55]Perdinas!$E$456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'[57]TARGET MURNI DAN PERUBAHAN'!$E$365</f>
        <v>0</v>
      </c>
      <c r="L623" s="953">
        <f>[62]PerDinas!$N$623</f>
        <v>14302266</v>
      </c>
      <c r="M623" s="932">
        <f>[55]Perdinas!$E$457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'[57]TARGET MURNI DAN PERUBAHAN'!$E$366</f>
        <v>0</v>
      </c>
      <c r="L624" s="953">
        <f>[62]PerDinas!$N$624</f>
        <v>26013610</v>
      </c>
      <c r="M624" s="932">
        <f>[55]Perdinas!$E$458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'[57]TARGET MURNI DAN PERUBAHAN'!$E$367</f>
        <v>0</v>
      </c>
      <c r="L625" s="953">
        <f>[62]PerDinas!$N$625</f>
        <v>18998539</v>
      </c>
      <c r="M625" s="932">
        <f>[55]Perdinas!$E$459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'[57]TARGET MURNI DAN PERUBAHAN'!$E$368</f>
        <v>0</v>
      </c>
      <c r="L626" s="953">
        <f>[62]PerDinas!$N$626</f>
        <v>21404794</v>
      </c>
      <c r="M626" s="932">
        <f>[55]Perdinas!$E$460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'[57]TARGET MURNI DAN PERUBAHAN'!$E$369</f>
        <v>0</v>
      </c>
      <c r="L627" s="953">
        <f>[62]PerDinas!$N$627</f>
        <v>4315464</v>
      </c>
      <c r="M627" s="932">
        <f>[55]Perdinas!$E$461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'[57]TARGET MURNI DAN PERUBAHAN'!$E$370</f>
        <v>0</v>
      </c>
      <c r="L628" s="953">
        <f>[62]PerDinas!$N$628</f>
        <v>24775154</v>
      </c>
      <c r="M628" s="932">
        <f>[55]Perdinas!$E$462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'[57]TARGET MURNI DAN PERUBAHAN'!$E$371</f>
        <v>0</v>
      </c>
      <c r="L629" s="953">
        <f>[62]PerDinas!$N$629</f>
        <v>31999217.800000001</v>
      </c>
      <c r="M629" s="932">
        <f>[55]Perdinas!$E$463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'[57]TARGET MURNI DAN PERUBAHAN'!$E$372</f>
        <v>0</v>
      </c>
      <c r="L630" s="953">
        <f>[62]PerDinas!$N$630</f>
        <v>864262</v>
      </c>
      <c r="M630" s="932">
        <f>[55]Perdinas!$E$464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[55]Perdinas!$E$467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[55]Perdinas!$E$468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'[57]TARGET MURNI DAN PERUBAHAN'!$E$377</f>
        <v>0</v>
      </c>
      <c r="L635" s="969">
        <f>[62]PerDinas!$N$635</f>
        <v>20455556</v>
      </c>
      <c r="M635" s="934">
        <f>[55]Perdinas!$E$470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'[57]TARGET MURNI DAN PERUBAHAN'!$E$378</f>
        <v>0</v>
      </c>
      <c r="L636" s="969">
        <f>[62]PerDinas!$N$636</f>
        <v>5229550</v>
      </c>
      <c r="M636" s="934">
        <f>[55]Perdinas!$E$471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'[57]TARGET MURNI DAN PERUBAHAN'!$E$379</f>
        <v>0</v>
      </c>
      <c r="L637" s="969">
        <f>[62]PerDinas!$N$637</f>
        <v>0</v>
      </c>
      <c r="M637" s="934">
        <f>[55]Perdinas!$E$472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'[57]TARGET MURNI DAN PERUBAHAN'!$E$380</f>
        <v>0</v>
      </c>
      <c r="L638" s="969">
        <f>[62]PerDinas!$N$638</f>
        <v>0</v>
      </c>
      <c r="M638" s="934">
        <f>[55]Perdinas!$E$473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'[57]TARGET MURNI DAN PERUBAHAN'!$E$381</f>
        <v>0</v>
      </c>
      <c r="L639" s="969">
        <f>[62]PerDinas!$N$639</f>
        <v>1178000</v>
      </c>
      <c r="M639" s="934">
        <f>[55]Perdinas!$E$474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'[57]TARGET MURNI DAN PERUBAHAN'!$E$382</f>
        <v>0</v>
      </c>
      <c r="L640" s="969">
        <f>[62]PerDinas!$N$640</f>
        <v>7166275</v>
      </c>
      <c r="M640" s="934">
        <f>[55]Perdinas!$E$475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'[57]TARGET MURNI DAN PERUBAHAN'!$E$383</f>
        <v>0</v>
      </c>
      <c r="L641" s="969">
        <f>[62]PerDinas!$N$641</f>
        <v>0</v>
      </c>
      <c r="M641" s="934">
        <f>[55]Perdinas!$E$476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'[57]TARGET MURNI DAN PERUBAHAN'!$E$384</f>
        <v>0</v>
      </c>
      <c r="L642" s="969">
        <f>[62]PerDinas!$N$642</f>
        <v>0</v>
      </c>
      <c r="M642" s="934">
        <f>[55]Perdinas!$E$477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'[57]TARGET MURNI DAN PERUBAHAN'!$E$385</f>
        <v>0</v>
      </c>
      <c r="L643" s="969">
        <f>[62]PerDinas!$N$643</f>
        <v>0</v>
      </c>
      <c r="M643" s="934">
        <f>[55]Perdinas!$E$478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'[57]TARGET MURNI DAN PERUBAHAN'!$E$386</f>
        <v>0</v>
      </c>
      <c r="L644" s="969">
        <f>[62]PerDinas!$N$644</f>
        <v>0</v>
      </c>
      <c r="M644" s="934">
        <f>[55]Perdinas!$E$479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34" t="s">
        <v>323</v>
      </c>
      <c r="H647" s="5861"/>
      <c r="I647" s="5861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'[57]TARGET MURNI DAN PERUBAHAN'!$E$393</f>
        <v>3123018400</v>
      </c>
      <c r="L648" s="1009">
        <f>[62]PerDinas!$N$648</f>
        <v>667260000</v>
      </c>
      <c r="M648" s="932">
        <f>[55]Perdinas!$E$486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'[57]TARGET MURNI DAN PERUBAHAN'!$E$394</f>
        <v>0</v>
      </c>
      <c r="L649" s="1009">
        <f>[62]PerDinas!$N$649</f>
        <v>483120000</v>
      </c>
      <c r="M649" s="932">
        <f>[55]Perdinas!$E$487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'[57]TARGET MURNI DAN PERUBAHAN'!$E$395</f>
        <v>0</v>
      </c>
      <c r="L650" s="1009">
        <f>[62]PerDinas!$N$650</f>
        <v>565317500</v>
      </c>
      <c r="M650" s="932">
        <f>[55]Perdinas!$E$488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'[57]TARGET MURNI DAN PERUBAHAN'!$E$396</f>
        <v>0</v>
      </c>
      <c r="L651" s="1009">
        <f>[62]PerDinas!$N$651</f>
        <v>219368600</v>
      </c>
      <c r="M651" s="932">
        <f>[55]Perdinas!$E$489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'[57]TARGET MURNI DAN PERUBAHAN'!$E$397</f>
        <v>0</v>
      </c>
      <c r="L652" s="1009">
        <f>[62]PerDinas!$N$652</f>
        <v>189007500</v>
      </c>
      <c r="M652" s="932">
        <f>[55]Perdinas!$E$490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'[57]TARGET MURNI DAN PERUBAHAN'!$E$398</f>
        <v>0</v>
      </c>
      <c r="L653" s="1009">
        <f>[62]PerDinas!$N$653</f>
        <v>73205040</v>
      </c>
      <c r="M653" s="932">
        <f>[55]Perdinas!$E$491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'[57]TARGET MURNI DAN PERUBAHAN'!$E$399</f>
        <v>0</v>
      </c>
      <c r="L654" s="1009">
        <f>[62]PerDinas!$N$654</f>
        <v>549587500</v>
      </c>
      <c r="M654" s="932">
        <f>[55]Perdinas!$E$492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'[57]TARGET MURNI DAN PERUBAHAN'!$E$400</f>
        <v>0</v>
      </c>
      <c r="L655" s="1009">
        <f>[62]PerDinas!$N$655</f>
        <v>73205003</v>
      </c>
      <c r="M655" s="932">
        <f>[55]Perdinas!$E$493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'[57]TARGET MURNI DAN PERUBAHAN'!$E$401</f>
        <v>0</v>
      </c>
      <c r="L656" s="1009">
        <f>[62]PerDinas!$N$656</f>
        <v>0</v>
      </c>
      <c r="M656" s="932">
        <f>[55]Perdinas!$E$494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862" t="s">
        <v>76</v>
      </c>
      <c r="H670" s="5833"/>
      <c r="I670" s="5833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'[57]TARGET MURNI DAN PERUBAHAN'!$E$407</f>
        <v>70000000</v>
      </c>
      <c r="L680" s="362">
        <f>[62]PerDinas!$N$680</f>
        <v>318900000</v>
      </c>
      <c r="M680" s="1017">
        <f>[55]Perdinas!$E$500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'[57]TARGET MURNI DAN PERUBAHAN'!$E$408</f>
        <v>80000000</v>
      </c>
      <c r="L681" s="362">
        <f>[62]PerDinas!$N$681</f>
        <v>138280000</v>
      </c>
      <c r="M681" s="352">
        <f>[55]Perdinas!$E$501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M673-[57]Perdinas!$P$458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[55]Perdinas!$E$505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[55]Perdinas!$E$506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'[57]TARGET MURNI DAN PERUBAHAN'!$E$413</f>
        <v>0</v>
      </c>
      <c r="L687" s="360">
        <f>[62]PerDinas!$N$687</f>
        <v>0</v>
      </c>
      <c r="M687" s="373">
        <f>[55]Perdinas!$E$507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'[57]TARGET MURNI DAN PERUBAHAN'!$E$414</f>
        <v>6688151500</v>
      </c>
      <c r="L691" s="377">
        <f>[62]PerDinas!$N$691</f>
        <v>3924064290</v>
      </c>
      <c r="M691" s="1019">
        <f>[55]Perdinas!$E$509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[55]Perdinas!$E$514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[55]Perdinas!$E$515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'[57]TARGET MURNI DAN PERUBAHAN'!$E$420</f>
        <v>0</v>
      </c>
      <c r="L702" s="355">
        <f>[62]PerDinas!$N$702</f>
        <v>8137464</v>
      </c>
      <c r="M702" s="355">
        <f>[55]Perdinas!$E$516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'[57]TARGET MURNI DAN PERUBAHAN'!$E$421</f>
        <v>220076362</v>
      </c>
      <c r="L706" s="710">
        <f>[62]PerDinas!$N$706</f>
        <v>0</v>
      </c>
      <c r="M706" s="722">
        <f>[55]Perdinas!$E$517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'[57]TARGET MURNI DAN PERUBAHAN'!$E$422</f>
        <v>4100000</v>
      </c>
      <c r="L707" s="710">
        <f>[62]PerDinas!$N$707</f>
        <v>800000</v>
      </c>
      <c r="M707" s="495">
        <f>[55]Perdinas!$E$518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[55]Perdinas!$E$523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[55]Perdinas!$E$524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'[57]TARGET MURNI DAN PERUBAHAN'!$E$428</f>
        <v>0</v>
      </c>
      <c r="L718" s="360">
        <f>[62]PerDinas!$N$718</f>
        <v>21392515</v>
      </c>
      <c r="M718" s="355">
        <f>[55]Perdinas!$E$525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'[57]TARGET MURNI DAN PERUBAHAN'!$E$429</f>
        <v>54165800</v>
      </c>
      <c r="L722" s="360">
        <f>[62]PerDinas!$N$722</f>
        <v>4430000</v>
      </c>
      <c r="M722" s="373">
        <f>[55]Perdinas!$E$526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'[57]TARGET MURNI DAN PERUBAHAN'!$E$430</f>
        <v>0</v>
      </c>
      <c r="L723" s="360">
        <f>[62]PerDinas!$N$723</f>
        <v>0</v>
      </c>
      <c r="M723" s="355">
        <f>[55]Perdinas!$E$527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N725-[57]Perdinas!$Q$489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'[57]TARGET MURNI DAN PERUBAHAN'!$E$434</f>
        <v>259229500</v>
      </c>
      <c r="L736" s="377">
        <f>[62]PerDinas!$N$736</f>
        <v>222547200</v>
      </c>
      <c r="M736" s="376">
        <f>[55]Perdinas!$E$531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'[57]TARGET MURNI DAN PERUBAHAN'!$E$435</f>
        <v>374739500</v>
      </c>
      <c r="L737" s="377">
        <f>[62]PerDinas!$N$737</f>
        <v>119736000</v>
      </c>
      <c r="M737" s="376">
        <f>[55]Perdinas!$E$532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'[57]TARGET MURNI DAN PERUBAHAN'!$E$436</f>
        <v>271618000</v>
      </c>
      <c r="L738" s="377">
        <f>[62]PerDinas!$N$738</f>
        <v>196188000</v>
      </c>
      <c r="M738" s="376">
        <f>[55]Perdinas!$E$533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'[57]TARGET MURNI DAN PERUBAHAN'!$E$437</f>
        <v>0</v>
      </c>
      <c r="L739" s="377">
        <f>[62]PerDinas!$N$739</f>
        <v>0</v>
      </c>
      <c r="M739" s="376">
        <f>[55]Perdinas!$E$534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'[57]TARGET MURNI DAN PERUBAHAN'!$E$438</f>
        <v>0</v>
      </c>
      <c r="L740" s="377">
        <f>[62]PerDinas!$N$740</f>
        <v>0</v>
      </c>
      <c r="M740" s="376">
        <f>[55]Perdinas!$E$535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'[57]TARGET MURNI DAN PERUBAHAN'!$E$439</f>
        <v>46200000</v>
      </c>
      <c r="L741" s="377">
        <f>[62]PerDinas!$N$741</f>
        <v>29688000</v>
      </c>
      <c r="M741" s="376">
        <f>[55]Perdinas!$E$536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'[57]TARGET MURNI DAN PERUBAHAN'!$E$440</f>
        <v>88200000</v>
      </c>
      <c r="L742" s="377">
        <f>[62]PerDinas!$N$742</f>
        <v>47184000</v>
      </c>
      <c r="M742" s="376">
        <f>[55]Perdinas!$E$537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'[57]TARGET MURNI DAN PERUBAHAN'!$E$441</f>
        <v>24400000</v>
      </c>
      <c r="L743" s="377">
        <f>[62]PerDinas!$N$743</f>
        <v>20298000</v>
      </c>
      <c r="M743" s="376">
        <f>[55]Perdinas!$E$538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'[57]TARGET MURNI DAN PERUBAHAN'!$E$442</f>
        <v>300000000</v>
      </c>
      <c r="L744" s="377">
        <f>[62]PerDinas!$N$744</f>
        <v>74040000</v>
      </c>
      <c r="M744" s="376">
        <f>[55]Perdinas!$E$539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[62]PerDinas!$N$749</f>
        <v>0</v>
      </c>
      <c r="M749" s="355">
        <f>[55]Perdinas!$E$544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[55]Perdinas!$E$545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'[57]TARGET MURNI DAN PERUBAHAN'!$E$448</f>
        <v>0</v>
      </c>
      <c r="L751" s="360">
        <f>[62]PerDinas!$N$751</f>
        <v>49899487.119999997</v>
      </c>
      <c r="M751" s="373">
        <f>[55]Perdinas!$E$546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'[57]TARGET MURNI DAN PERUBAHAN'!$E$449</f>
        <v>0</v>
      </c>
      <c r="L755" s="360">
        <f>[62]PerDinas!$N$755</f>
        <v>9244351</v>
      </c>
      <c r="M755" s="373">
        <f>[55]Perdinas!$E$547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'[57]TARGET MURNI DAN PERUBAHAN'!$E$455</f>
        <v>0</v>
      </c>
      <c r="L765" s="360">
        <f>[62]PerDinas!$N$765</f>
        <v>6900000</v>
      </c>
      <c r="M765" s="355">
        <f>[55]Perdinas!$E$552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'[57]TARGET MURNI DAN PERUBAHAN'!$E$456</f>
        <v>0</v>
      </c>
      <c r="L766" s="360">
        <f>[62]PerDinas!$N$766</f>
        <v>48000000</v>
      </c>
      <c r="M766" s="373">
        <f>[55]Perdinas!$E$553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[55]Perdinas!$E$556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'[57]TARGET MURNI DAN PERUBAHAN'!$E$462</f>
        <v>37000000</v>
      </c>
      <c r="L772" s="391">
        <f>[62]PerDinas!$N$772</f>
        <v>31134406</v>
      </c>
      <c r="M772" s="1052">
        <f>[55]Perdinas!$E$557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[55]Perdinas!$E$561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[55]Perdinas!$E$562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'[57]TARGET MURNI DAN PERUBAHAN'!$E$467</f>
        <v>0</v>
      </c>
      <c r="L778" s="360">
        <f>[62]PerDinas!$N$778</f>
        <v>31157915</v>
      </c>
      <c r="M778" s="373">
        <f>[55]Perdinas!$E$563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[62]PerDinas!$N$782</f>
        <v>35309520</v>
      </c>
      <c r="M782" s="1062">
        <f>[55]Perdinas!$E$560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'[57]TARGET MURNI DAN PERUBAHAN'!$E$469</f>
        <v>184000000</v>
      </c>
      <c r="L783" s="360">
        <f>[62]PerDinas!$N$783</f>
        <v>53984407</v>
      </c>
      <c r="M783" s="373">
        <f>[55]Perdinas!$E$564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[62]PerDinas!$N$784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'[57]TARGET MURNI DAN PERUBAHAN'!$E$474</f>
        <v>40000000</v>
      </c>
      <c r="L794" s="360">
        <f>[62]PerDinas!$N$794</f>
        <v>43126500</v>
      </c>
      <c r="M794" s="373">
        <f>[55]Perdinas!$E$569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'[57]TARGET MURNI DAN PERUBAHAN'!$E$475</f>
        <v>18000000</v>
      </c>
      <c r="L795" s="360">
        <f>[62]PerDinas!$N$795</f>
        <v>22957100</v>
      </c>
      <c r="M795" s="373">
        <f>[55]Perdinas!$E$570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'[57]TARGET MURNI DAN PERUBAHAN'!$E$476</f>
        <v>722500000</v>
      </c>
      <c r="L796" s="360">
        <f>[62]PerDinas!$N$796</f>
        <v>113306000</v>
      </c>
      <c r="M796" s="373">
        <f>[55]Perdinas!$E$571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'[57]TARGET MURNI DAN PERUBAHAN'!$E$477</f>
        <v>5000000</v>
      </c>
      <c r="L797" s="360">
        <f>[62]PerDinas!$N$797</f>
        <v>6825000</v>
      </c>
      <c r="M797" s="373">
        <f>[55]Perdinas!$E$572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[62]PerDinas!$N$800</f>
        <v>0</v>
      </c>
      <c r="M800" s="357">
        <f>[55]Perdinas!$E$575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'[57]TARGET MURNI DAN PERUBAHAN'!$E$481</f>
        <v>75000000</v>
      </c>
      <c r="L801" s="391">
        <f>[62]PerDinas!$N$801</f>
        <v>47723500</v>
      </c>
      <c r="M801" s="359">
        <f>[55]Perdinas!$E$576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'[57]TARGET MURNI DAN PERUBAHAN'!$E$482</f>
        <v>19000000</v>
      </c>
      <c r="L802" s="391">
        <f>[62]PerDinas!$N$802</f>
        <v>25729805</v>
      </c>
      <c r="M802" s="359">
        <f>[55]Perdinas!$E$577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'[57]TARGET MURNI DAN PERUBAHAN'!$E$483</f>
        <v>125000000</v>
      </c>
      <c r="L803" s="391">
        <f>[62]PerDinas!$N$803</f>
        <v>4500000</v>
      </c>
      <c r="M803" s="359">
        <f>[55]Perdinas!$E$578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'[57]TARGET MURNI DAN PERUBAHAN'!$E$484</f>
        <v>26000000</v>
      </c>
      <c r="L804" s="391">
        <f>[62]PerDinas!$N$804</f>
        <v>0</v>
      </c>
      <c r="M804" s="359">
        <f>[55]Perdinas!$E$579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'[57]TARGET MURNI DAN PERUBAHAN'!$E$485</f>
        <v>0</v>
      </c>
      <c r="L805" s="391">
        <f>[62]PerDinas!$N$805</f>
        <v>0</v>
      </c>
      <c r="M805" s="359">
        <f>[55]Perdinas!$E$580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'[57]TARGET MURNI DAN PERUBAHAN'!$E$486</f>
        <v>0</v>
      </c>
      <c r="L806" s="391">
        <f>[62]PerDinas!$N$806</f>
        <v>0</v>
      </c>
      <c r="M806" s="359">
        <f>[55]Perdinas!$E$581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[62]PerDinas!$N$810</f>
        <v>11624100</v>
      </c>
      <c r="M810" s="355">
        <f>[55]Perdinas!$E$584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'[57]TARGET MURNI DAN PERUBAHAN'!$E$489</f>
        <v>84140000</v>
      </c>
      <c r="L811" s="360">
        <v>0</v>
      </c>
      <c r="M811" s="355">
        <f>[55]Perdinas!$E$586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'[57]TARGET MURNI DAN PERUBAHAN'!$E$491</f>
        <v>0</v>
      </c>
      <c r="L812" s="360">
        <f>[62]PerDinas!$N$812</f>
        <v>16067500</v>
      </c>
      <c r="M812" s="373">
        <f>[55]Perdinas!$E$587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'[57]TARGET MURNI DAN PERUBAHAN'!$E$492</f>
        <v>650000</v>
      </c>
      <c r="L816" s="377">
        <f>[62]PerDinas!$N$816</f>
        <v>14003200</v>
      </c>
      <c r="M816" s="1019">
        <f>[55]Perdinas!$E$588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'[57]TARGET MURNI DAN PERUBAHAN'!$E$496</f>
        <v>0</v>
      </c>
      <c r="L828" s="391">
        <f>[62]PerDinas!$N$828</f>
        <v>0</v>
      </c>
      <c r="M828" s="357">
        <f>[55]Perdinas!$E$592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[55]Perdinas!$E$593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[55]Perdinas!$E$594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'[57]TARGET MURNI DAN PERUBAHAN'!$E$499</f>
        <v>0</v>
      </c>
      <c r="L833" s="360">
        <f>[62]PerDinas!$N$833</f>
        <v>56190401.5</v>
      </c>
      <c r="M833" s="373">
        <f>[55]Perdinas!$E$595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'[57]TARGET MURNI DAN PERUBAHAN'!$E$501</f>
        <v>25900000</v>
      </c>
      <c r="L837" s="377">
        <f>[62]PerDinas!$N$837</f>
        <v>2900000</v>
      </c>
      <c r="M837" s="376">
        <f>[55]Perdinas!$E$596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'[57]TARGET MURNI DAN PERUBAHAN'!$E$500</f>
        <v>0</v>
      </c>
      <c r="L838" s="1080"/>
      <c r="M838" s="379">
        <f>[60]Perdinas!$G$500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'[57]TARGET MURNI DAN PERUBAHAN'!$E$506</f>
        <v>0</v>
      </c>
      <c r="L852" s="360">
        <f>[62]PerDinas!$N$852</f>
        <v>39017317</v>
      </c>
      <c r="M852" s="373">
        <f>[55]Perdinas!$E$602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[55]Perdinas!$E$603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[55]Perdinas!$E$604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'[57]TARGET MURNI DAN PERUBAHAN'!$E$509</f>
        <v>0</v>
      </c>
      <c r="L856" s="360">
        <f>[62]PerDinas!$N$856</f>
        <v>5373000</v>
      </c>
      <c r="M856" s="355">
        <f>[55]Perdinas!$E$605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'[57]TARGET MURNI DAN PERUBAHAN'!$E$512</f>
        <v>20783000</v>
      </c>
      <c r="L860" s="710">
        <f>[62]PerDinas!$N$860</f>
        <v>113826480</v>
      </c>
      <c r="M860" s="722">
        <f>[55]Perdinas!$E$608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'[57]TARGET MURNI DAN PERUBAHAN'!$E$510</f>
        <v>0</v>
      </c>
      <c r="L861" s="710">
        <f>[62]PerDinas!$N$861</f>
        <v>0</v>
      </c>
      <c r="M861" s="375">
        <f>[55]Perdinas!$E$606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'[57]TARGET MURNI DAN PERUBAHAN'!$E$511</f>
        <v>0</v>
      </c>
      <c r="L862" s="710">
        <f>[62]PerDinas!$N$862</f>
        <v>0</v>
      </c>
      <c r="M862" s="379">
        <f>[55]Perdinas!$E$607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'[57]TARGET MURNI DAN PERUBAHAN'!$E$520</f>
        <v>428430000</v>
      </c>
      <c r="L871" s="360">
        <f>[62]PerDinas!$N$871</f>
        <v>335936920</v>
      </c>
      <c r="M871" s="373">
        <f>[55]Perdinas!$E$616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'[57]TARGET MURNI DAN PERUBAHAN'!$E$521</f>
        <v>12500000</v>
      </c>
      <c r="L872" s="360">
        <f>[62]PerDinas!$N$872</f>
        <v>10560000</v>
      </c>
      <c r="M872" s="373">
        <f>[55]Perdinas!$E$617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'[57]TARGET MURNI DAN PERUBAHAN'!$E$522</f>
        <v>50000000</v>
      </c>
      <c r="L873" s="360">
        <f>[62]PerDinas!$N$873</f>
        <v>50901004</v>
      </c>
      <c r="M873" s="373">
        <f>[55]Perdinas!$E$618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'[57]TARGET MURNI DAN PERUBAHAN'!$E$523</f>
        <v>40250000</v>
      </c>
      <c r="L874" s="360">
        <f>[62]PerDinas!$N$874</f>
        <v>29425000</v>
      </c>
      <c r="M874" s="373">
        <f>[55]Perdinas!$E$619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'[57]TARGET MURNI DAN PERUBAHAN'!$E$524</f>
        <v>25000000</v>
      </c>
      <c r="L875" s="360">
        <f>[62]PerDinas!$N$875</f>
        <v>7392000</v>
      </c>
      <c r="M875" s="373">
        <f>[55]Perdinas!$E$620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'[57]TARGET MURNI DAN PERUBAHAN'!$E$526</f>
        <v>60000000</v>
      </c>
      <c r="L876" s="360">
        <f>[62]PerDinas!$N$876</f>
        <v>29040000</v>
      </c>
      <c r="M876" s="373">
        <f>[55]Perdinas!$E$622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'[57]TARGET MURNI DAN PERUBAHAN'!$E$527</f>
        <v>0</v>
      </c>
      <c r="L877" s="360">
        <f>[62]PerDinas!$N$877</f>
        <v>0</v>
      </c>
      <c r="M877" s="373">
        <f>[55]Perdinas!$E$623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'[57]TARGET MURNI DAN PERUBAHAN'!$E$528</f>
        <v>0</v>
      </c>
      <c r="L878" s="360">
        <f>[62]PerDinas!$N$878</f>
        <v>0</v>
      </c>
      <c r="M878" s="373">
        <f>[55]Perdinas!$E$624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'[57]TARGET MURNI DAN PERUBAHAN'!$E$529</f>
        <v>0</v>
      </c>
      <c r="L879" s="360">
        <f>[62]PerDinas!$N$879</f>
        <v>0</v>
      </c>
      <c r="M879" s="373">
        <f>[55]Perdinas!$E$625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'[57]TARGET MURNI DAN PERUBAHAN'!$E$531</f>
        <v>180000000</v>
      </c>
      <c r="L882" s="391">
        <f>[62]PerDinas!$N$882</f>
        <v>151640500</v>
      </c>
      <c r="M882" s="373">
        <f>[55]Perdinas!$E$627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'[57]TARGET MURNI DAN PERUBAHAN'!$E$532</f>
        <v>150000000</v>
      </c>
      <c r="L883" s="391">
        <f>[62]PerDinas!$N$883</f>
        <v>121886600</v>
      </c>
      <c r="M883" s="373">
        <f>[55]Perdinas!$E$628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'[57]TARGET MURNI DAN PERUBAHAN'!$E$533</f>
        <v>80000000</v>
      </c>
      <c r="L884" s="391">
        <f>[62]PerDinas!$N$884</f>
        <v>73634000</v>
      </c>
      <c r="M884" s="373">
        <f>[55]Perdinas!$E$629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[62]PerDinas!$N$885</f>
        <v>0</v>
      </c>
      <c r="M885" s="373">
        <f>[55]Perdinas!$E$630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'[57]TARGET MURNI DAN PERUBAHAN'!$E$535</f>
        <v>15000000</v>
      </c>
      <c r="L886" s="391">
        <f>[62]PerDinas!$N$886</f>
        <v>11033000</v>
      </c>
      <c r="M886" s="373">
        <f>[55]Perdinas!$E$631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'[57]TARGET MURNI DAN PERUBAHAN'!$E$536</f>
        <v>30000000</v>
      </c>
      <c r="L887" s="391">
        <f>[62]PerDinas!$N$887</f>
        <v>19800000</v>
      </c>
      <c r="M887" s="373">
        <f>[55]Perdinas!$E$632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'[57]TARGET MURNI DAN PERUBAHAN'!$E$534</f>
        <v>335000000</v>
      </c>
      <c r="L888" s="391">
        <f>[62]PerDinas!$N$888</f>
        <v>273913750</v>
      </c>
      <c r="M888" s="352">
        <f>[55]Perdinas!$E$633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'[57]TARGET MURNI DAN PERUBAHAN'!$E$538</f>
        <v>0</v>
      </c>
      <c r="L890" s="1085">
        <f>[62]PerDinas!$N$890</f>
        <v>0</v>
      </c>
      <c r="M890" s="1088">
        <f>[55]Perdinas!$E$635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'[57]TARGET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'[57]TARGET MURNI DAN PERUBAHAN'!$E$542</f>
        <v>0</v>
      </c>
      <c r="L895" s="372">
        <f>[62]PerDinas!$N$895</f>
        <v>0</v>
      </c>
      <c r="M895" s="371">
        <f>[55]Perdinas!$E$638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'[57]TARGET MURNI DAN PERUBAHAN'!$E$543</f>
        <v>0</v>
      </c>
      <c r="L896" s="360">
        <f>[62]PerDinas!$N$896</f>
        <v>15472185</v>
      </c>
      <c r="M896" s="373">
        <f>[55]Perdinas!$E$641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'[57]TARGET MURNI DAN PERUBAHAN'!$E$545</f>
        <v>500000</v>
      </c>
      <c r="L900" s="360">
        <f>[62]PerDinas!$N$900</f>
        <v>610720</v>
      </c>
      <c r="M900" s="373">
        <f>[55]Perdinas!$E$642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'[57]TARGET MURNI DAN PERUBAHAN'!$E$551</f>
        <v>315000000</v>
      </c>
      <c r="L908" s="689">
        <f>[62]PerDinas!$N$908</f>
        <v>296098650</v>
      </c>
      <c r="M908" s="373">
        <f>[55]Perdinas!$E$648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[55]Perdinas!$E$652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[55]Perdinas!$E$653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'[57]TARGET MURNI DAN PERUBAHAN'!$E$556</f>
        <v>0</v>
      </c>
      <c r="L919" s="360">
        <f>[62]PerDinas!$N$919</f>
        <v>29696600</v>
      </c>
      <c r="M919" s="373">
        <f>[55]Perdinas!$E$654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'[57]TARGET MURNI DAN PERUBAHAN'!$E$557</f>
        <v>0</v>
      </c>
      <c r="L923" s="377">
        <f>[62]PerDinas!$N$923</f>
        <v>15634253</v>
      </c>
      <c r="M923" s="376">
        <f>[55]Perdinas!$E$655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[62]PerDinas!$N$924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[55]Perdinas!$E$661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[55]Perdinas!$E$662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'[57]TARGET MURNI DAN PERUBAHAN'!$E$565</f>
        <v>0</v>
      </c>
      <c r="L933" s="360">
        <f>[62]PerDinas!$N$933</f>
        <v>0</v>
      </c>
      <c r="M933" s="373">
        <f>[55]Perdinas!$E$663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'[57]TARGET MURNI DAN PERUBAHAN'!$E$566</f>
        <v>0</v>
      </c>
      <c r="L937" s="377">
        <f>[62]PerDinas!$N$937</f>
        <v>0</v>
      </c>
      <c r="M937" s="375">
        <f>[55]Perdinas!$E$664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'[57]TARGET MURNI DAN PERUBAHAN'!$E$571</f>
        <v>137900000</v>
      </c>
      <c r="L944" s="360">
        <v>0</v>
      </c>
      <c r="M944" s="355">
        <f>[55]Perdinas!$E$674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[55]Perdinas!$E$675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'[57]TARGET MURNI DAN PERUBAHAN'!$E$573</f>
        <v>0</v>
      </c>
      <c r="L946" s="360">
        <f>[62]PerDinas!$N$946</f>
        <v>29456000</v>
      </c>
      <c r="M946" s="373">
        <f>[55]Perdinas!$E$676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'[57]TARGET MURNI DAN PERUBAHAN'!$E$574</f>
        <v>0</v>
      </c>
      <c r="L950" s="379">
        <f>[62]PerDinas!$N$950</f>
        <v>6674500</v>
      </c>
      <c r="M950" s="379">
        <f>[55]Perdinas!$E$669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N951-[57]Perdinas!$Q$638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'[57]TARGET MURNI DAN PERUBAHAN'!$E$579</f>
        <v>150000000</v>
      </c>
      <c r="L955" s="660">
        <f>[62]PerDinas!$N$955</f>
        <v>303052530</v>
      </c>
      <c r="M955" s="660">
        <f>[55]Perdinas!$E$682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[62]PerDinas!$N$956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[62]PerDinas!$N$959</f>
        <v>0</v>
      </c>
      <c r="M959" s="334">
        <f>[55]Perdinas!$E$685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[55]Perdinas!$E$683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[55]Perdinas!$E$687</f>
        <v>0</v>
      </c>
      <c r="N962" s="355">
        <f>M962+L962</f>
        <v>0</v>
      </c>
      <c r="O962" s="355">
        <f>N962-K962</f>
        <v>0</v>
      </c>
      <c r="P962" s="388"/>
      <c r="Q962" s="5872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'[57]TARGET MURNI DAN PERUBAHAN'!$E$584</f>
        <v>0</v>
      </c>
      <c r="L963" s="360">
        <f>[62]PerDinas!$N$963</f>
        <v>10000000</v>
      </c>
      <c r="M963" s="373">
        <f>[55]Perdinas!$E$688</f>
        <v>1246000</v>
      </c>
      <c r="N963" s="369">
        <f>M963+L963</f>
        <v>11246000</v>
      </c>
      <c r="O963" s="355">
        <f>N963-K963</f>
        <v>11246000</v>
      </c>
      <c r="P963" s="388"/>
      <c r="Q963" s="5873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'[57]TARGET MURNI DAN PERUBAHAN'!$E$585</f>
        <v>0</v>
      </c>
      <c r="L967" s="691">
        <f>[62]PerDinas!$N$967</f>
        <v>0</v>
      </c>
      <c r="M967" s="691">
        <f>[55]Perdinas!$E$689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'[57]TARGET MURNI DAN PERUBAHAN'!$E$590</f>
        <v>7965633</v>
      </c>
      <c r="L973" s="355">
        <f>[62]PerDinas!$N$973</f>
        <v>0</v>
      </c>
      <c r="M973" s="355">
        <f>[55]Perdinas!$E$695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[62]PerDinas!$N$974</f>
        <v>0</v>
      </c>
      <c r="M974" s="355">
        <f>[55]Perdinas!$E$696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'[57]TARGET MURNI DAN PERUBAHAN'!$E$592</f>
        <v>0</v>
      </c>
      <c r="L975" s="355">
        <f>[62]PerDinas!$N$975</f>
        <v>0</v>
      </c>
      <c r="M975" s="355">
        <f>[55]Perdinas!$E$697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'[57]TARGET MURNI DAN PERUBAHAN'!$E$593</f>
        <v>2006500</v>
      </c>
      <c r="L979" s="379">
        <f>[62]PerDinas!$N$979</f>
        <v>0</v>
      </c>
      <c r="M979" s="379">
        <f>[55]Perdinas!$E$698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[55]Perdinas!$E$704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[55]Perdinas!$E$705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'[57]TARGET MURNI DAN PERUBAHAN'!$E$600</f>
        <v>0</v>
      </c>
      <c r="L987" s="360">
        <f>[62]PerDinas!$N$987</f>
        <v>0</v>
      </c>
      <c r="M987" s="373">
        <f>[55]Perdinas!$E$706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'[57]TARGET MURNI DAN PERUBAHAN'!$E$601</f>
        <v>0</v>
      </c>
      <c r="L991" s="913">
        <f>[62]PerDinas!$N$991</f>
        <v>0</v>
      </c>
      <c r="M991" s="912">
        <f>[55]Perdinas!$E$707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[55]Perdinas!$E$713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[55]Perdinas!$E$714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'[57]TARGET MURNI DAN PERUBAHAN'!$E$608</f>
        <v>0</v>
      </c>
      <c r="L1000" s="360">
        <f>[62]PerDinas!$N$1000</f>
        <v>0</v>
      </c>
      <c r="M1000" s="373">
        <f>[55]Perdinas!$E$715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'[57]TARGET MURNI DAN PERUBAHAN'!$E$609</f>
        <v>0</v>
      </c>
      <c r="L1004" s="912">
        <v>0</v>
      </c>
      <c r="M1004" s="912">
        <f>[55]Perdinas!$E$716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[62]PerDinas!$N$1016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[62]PerDinas!$N$1024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[62]PerDinas!$N$1028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875" t="s">
        <v>925</v>
      </c>
      <c r="B1029" s="5876"/>
      <c r="C1029" s="5876"/>
      <c r="D1029" s="5876"/>
      <c r="E1029" s="5876"/>
      <c r="F1029" s="5876"/>
      <c r="G1029" s="5876"/>
      <c r="H1029" s="5876"/>
      <c r="I1029" s="5877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G670:I670"/>
    <mergeCell ref="E2:M2"/>
    <mergeCell ref="E3:L3"/>
    <mergeCell ref="A4:H4"/>
    <mergeCell ref="L5:N5"/>
    <mergeCell ref="B7:F7"/>
    <mergeCell ref="G7:I7"/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65" t="s">
        <v>1033</v>
      </c>
      <c r="F2" s="5865"/>
      <c r="G2" s="5865"/>
      <c r="H2" s="5865"/>
      <c r="I2" s="5865"/>
      <c r="J2" s="5865"/>
      <c r="K2" s="5865"/>
      <c r="L2" s="5865"/>
      <c r="M2" s="5865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65" t="s">
        <v>1051</v>
      </c>
      <c r="F3" s="5865"/>
      <c r="G3" s="5865"/>
      <c r="H3" s="5865"/>
      <c r="I3" s="5865"/>
      <c r="J3" s="5865"/>
      <c r="K3" s="5865"/>
      <c r="L3" s="5865"/>
      <c r="M3" s="313"/>
      <c r="N3" s="313"/>
      <c r="O3" s="313"/>
      <c r="P3" s="226"/>
      <c r="Q3" s="226"/>
    </row>
    <row r="4" spans="1:19" ht="15.85" customHeight="1">
      <c r="A4" s="5866"/>
      <c r="B4" s="5866"/>
      <c r="C4" s="5866"/>
      <c r="D4" s="5866"/>
      <c r="E4" s="5866"/>
      <c r="F4" s="5866"/>
      <c r="G4" s="5866"/>
      <c r="H4" s="5866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51" t="s">
        <v>938</v>
      </c>
      <c r="C5" s="5851"/>
      <c r="D5" s="5851"/>
      <c r="E5" s="5851"/>
      <c r="F5" s="5851"/>
      <c r="G5" s="5828" t="s">
        <v>56</v>
      </c>
      <c r="H5" s="5852"/>
      <c r="I5" s="5852"/>
      <c r="J5" s="5844" t="s">
        <v>939</v>
      </c>
      <c r="K5" s="5846" t="s">
        <v>1052</v>
      </c>
      <c r="L5" s="5867" t="s">
        <v>5</v>
      </c>
      <c r="M5" s="5867"/>
      <c r="N5" s="5867"/>
      <c r="O5" s="318" t="s">
        <v>941</v>
      </c>
      <c r="P5" s="5827" t="s">
        <v>6</v>
      </c>
      <c r="Q5" s="5829" t="s">
        <v>7</v>
      </c>
      <c r="R5" s="417"/>
    </row>
    <row r="6" spans="1:19" s="241" customFormat="1" ht="21" customHeight="1">
      <c r="A6" s="267" t="s">
        <v>942</v>
      </c>
      <c r="B6" s="5851"/>
      <c r="C6" s="5851"/>
      <c r="D6" s="5851"/>
      <c r="E6" s="5851"/>
      <c r="F6" s="5851"/>
      <c r="G6" s="5853"/>
      <c r="H6" s="5854"/>
      <c r="I6" s="5854"/>
      <c r="J6" s="5845"/>
      <c r="K6" s="5847"/>
      <c r="L6" s="317" t="s">
        <v>479</v>
      </c>
      <c r="M6" s="317" t="s">
        <v>433</v>
      </c>
      <c r="N6" s="317" t="s">
        <v>434</v>
      </c>
      <c r="O6" s="319" t="s">
        <v>430</v>
      </c>
      <c r="P6" s="5827"/>
      <c r="Q6" s="5829"/>
      <c r="R6" s="418"/>
    </row>
    <row r="7" spans="1:19" s="242" customFormat="1">
      <c r="A7" s="268" t="s">
        <v>58</v>
      </c>
      <c r="B7" s="5868" t="s">
        <v>460</v>
      </c>
      <c r="C7" s="5868"/>
      <c r="D7" s="5868"/>
      <c r="E7" s="5868"/>
      <c r="F7" s="5868"/>
      <c r="G7" s="5869" t="s">
        <v>457</v>
      </c>
      <c r="H7" s="5870"/>
      <c r="I7" s="5870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v>0</v>
      </c>
      <c r="M21" s="359">
        <f>[55]Perdinas!$E$15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v>0</v>
      </c>
      <c r="M22" s="359">
        <f>[55]Perdinas!$E$16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v>0</v>
      </c>
      <c r="M30" s="373">
        <f>[55]Perdinas!$E$22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886" t="s">
        <v>724</v>
      </c>
      <c r="H139" s="5887"/>
      <c r="I139" s="5888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55"/>
      <c r="S139" s="5855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63"/>
      <c r="S321" s="5864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63"/>
      <c r="S322" s="5864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63"/>
      <c r="S323" s="5864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63"/>
      <c r="S324" s="5864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63"/>
      <c r="S325" s="5864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'[57]TARGET MURNI DAN PERUBAHAN'!$E$234</f>
        <v>0</v>
      </c>
      <c r="L419" s="391">
        <f>[62]PerDinas!$N$433</f>
        <v>0</v>
      </c>
      <c r="M419" s="661">
        <f>[55]Perdinas!$E$305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'[57]TARGET MURNI DAN PERUBAHAN'!$E$235</f>
        <v>1050000000</v>
      </c>
      <c r="L420" s="360">
        <f>[62]PerDinas!$N$434</f>
        <v>6875000</v>
      </c>
      <c r="M420" s="375">
        <f>[55]Perdinas!$E$306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'[57]TARGET MURNI DAN PERUBAHAN'!$E$236</f>
        <v>0</v>
      </c>
      <c r="L421" s="360">
        <f>[62]PerDinas!$N$435</f>
        <v>0</v>
      </c>
      <c r="M421" s="375">
        <f>[55]Perdinas!$E$307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'[57]TARGET MURNI DAN PERUBAHAN'!$E$237</f>
        <v>0</v>
      </c>
      <c r="L422" s="360">
        <f>[62]PerDinas!$N$436</f>
        <v>62500000</v>
      </c>
      <c r="M422" s="691">
        <f>[55]Perdinas!$E$308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889"/>
      <c r="I423" s="5890"/>
      <c r="J423" s="499">
        <v>0</v>
      </c>
      <c r="K423" s="379">
        <f>'[57]TARGET MURNI DAN PERUBAHAN'!$E$257</f>
        <v>0</v>
      </c>
      <c r="L423" s="818">
        <f>[62]PerDinas!$N$462</f>
        <v>0</v>
      </c>
      <c r="M423" s="379">
        <f>[60]Perdinas!$E$257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'[57]TARGET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'[57]TARGET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'[57]TARGET MURNI DAN PERUBAHAN'!$E$266</f>
        <v>0</v>
      </c>
      <c r="L446" s="673">
        <f>[62]PerDinas!$N$485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'[57]TARGET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'[57]TARGET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'[57]TARGET MURNI DAN PERUBAHAN'!$E$289</f>
        <v>0</v>
      </c>
      <c r="L494" s="360">
        <f>[62]PerDinas!$N$533</f>
        <v>134620261</v>
      </c>
      <c r="M494" s="355">
        <f>[55]Perdinas!$E$425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'[57]TARGET MURNI DAN PERUBAHAN'!$E$290</f>
        <v>50953800</v>
      </c>
      <c r="L498" s="377">
        <f>[62]PerDinas!$N$537</f>
        <v>21654020</v>
      </c>
      <c r="M498" s="375">
        <f>[55]Perdinas!$E$426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'[55]TARGET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'[55]TARGET MURNI DAN PERUBAHAN'!#REF!</f>
        <v>#REF!</v>
      </c>
      <c r="K508" s="838" t="e">
        <f>'[55]TARGET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'[55]TARGET MURNI DAN PERUBAHAN'!#REF!</f>
        <v>#REF!</v>
      </c>
      <c r="K509" s="838" t="e">
        <f>'[55]TARGET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'[55]TARGET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'[55]TARGET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'[55]TARGET MURNI DAN PERUBAHAN'!#REF!</f>
        <v>#REF!</v>
      </c>
      <c r="K512" s="838" t="e">
        <f>'[55]TARGET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'[55]TARGET MURNI DAN PERUBAHAN'!#REF!</f>
        <v>#REF!</v>
      </c>
      <c r="K513" s="838" t="e">
        <f>'[55]TARGET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'[55]TARGET MURNI DAN PERUBAHAN'!#REF!</f>
        <v>#REF!</v>
      </c>
      <c r="K514" s="838" t="e">
        <f>'[55]TARGET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'[55]TARGET MURNI DAN PERUBAHAN'!#REF!</f>
        <v>#REF!</v>
      </c>
      <c r="K515" s="838" t="e">
        <f>'[55]TARGET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'[55]TARGET MURNI DAN PERUBAHAN'!#REF!</f>
        <v>#REF!</v>
      </c>
      <c r="K516" s="838" t="e">
        <f>'[55]TARGET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'[55]TARGET MURNI DAN PERUBAHAN'!#REF!</f>
        <v>#REF!</v>
      </c>
      <c r="K517" s="838" t="e">
        <f>'[55]TARGET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'[55]TARGET MURNI DAN PERUBAHAN'!#REF!</f>
        <v>#REF!</v>
      </c>
      <c r="K518" s="838" t="e">
        <f>'[55]TARGET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'[55]TARGET MURNI DAN PERUBAHAN'!#REF!</f>
        <v>#REF!</v>
      </c>
      <c r="K519" s="838" t="e">
        <f>'[55]TARGET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'[55]TARGET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'[57]TARGET MURNI DAN PERUBAHAN'!$E$305</f>
        <v>48904261900</v>
      </c>
      <c r="L525" s="377">
        <f>[62]PerDinas!$N$551</f>
        <v>59771875733</v>
      </c>
      <c r="M525" s="376" t="e">
        <f>[55]Perdinas!#REF!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'[57]TARGET MURNI DAN PERUBAHAN'!$E$306</f>
        <v>8123179200</v>
      </c>
      <c r="L526" s="377">
        <f>[62]PerDinas!$N$552</f>
        <v>9337100098</v>
      </c>
      <c r="M526" s="376" t="e">
        <f>[55]Perdinas!#REF!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'[57]TARGET MURNI DAN PERUBAHAN'!$E$307</f>
        <v>750000000</v>
      </c>
      <c r="L527" s="377">
        <f>[62]PerDinas!$N$553</f>
        <v>0</v>
      </c>
      <c r="M527" s="376" t="e">
        <f>[55]Perdinas!#REF!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'[57]TARGET MURNI DAN PERUBAHAN'!$E$308</f>
        <v>65782409997</v>
      </c>
      <c r="L528" s="377">
        <f>[62]PerDinas!$N$554</f>
        <v>0</v>
      </c>
      <c r="M528" s="376" t="e">
        <f>[55]Perdinas!#REF!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'[57]TARGET MURNI DAN PERUBAHAN'!$E$309</f>
        <v>247359679</v>
      </c>
      <c r="L529" s="377">
        <f>[62]PerDinas!$N$555</f>
        <v>0</v>
      </c>
      <c r="M529" s="376" t="e">
        <f>[55]Perdinas!#REF!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'[57]TARGET MURNI DAN PERUBAHAN'!$E$310</f>
        <v>30331900</v>
      </c>
      <c r="L530" s="377">
        <f>[62]PerDinas!$N$556</f>
        <v>108485925</v>
      </c>
      <c r="M530" s="376" t="e">
        <f>[55]Perdinas!#REF!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'[57]TARGET MURNI DAN PERUBAHAN'!$E$311</f>
        <v>0</v>
      </c>
      <c r="L531" s="377" t="e">
        <f>[62]PerDinas!$N$557</f>
        <v>#REF!</v>
      </c>
      <c r="M531" s="376" t="e">
        <f>[55]Perdinas!#REF!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[55]Perdinas!#REF!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'[57]TARGET MURNI DAN PERUBAHAN'!$E$315</f>
        <v>4500000000</v>
      </c>
      <c r="L542" s="513">
        <f>[62]PerDinas!$N$560</f>
        <v>9591772872.6299992</v>
      </c>
      <c r="M542" s="390" t="e">
        <f>[55]Perdinas!#REF!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'[57]TARGET MURNI DAN PERUBAHAN'!$E$315</f>
        <v>4500000000</v>
      </c>
      <c r="L543" s="692">
        <f>[62]PerDinas!$N$560</f>
        <v>9591772872.6299992</v>
      </c>
      <c r="M543" s="373" t="e">
        <f>[55]Perdinas!#REF!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'[57]TARGET MURNI DAN PERUBAHAN'!$E$319</f>
        <v>9000000000</v>
      </c>
      <c r="L546" s="692">
        <f>[62]PerDinas!$N$565</f>
        <v>10837037026</v>
      </c>
      <c r="M546" s="874" t="e">
        <f>[55]Perdinas!#REF!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'[57]TARGET MURNI DAN PERUBAHAN'!$E$322</f>
        <v>6000000000</v>
      </c>
      <c r="L549" s="513">
        <f>[62]PerDinas!$N$568</f>
        <v>32731920.120000001</v>
      </c>
      <c r="M549" s="725" t="e">
        <f>[55]Perdinas!#REF!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'[57]TARGET MURNI DAN PERUBAHAN'!$E$323</f>
        <v>15000000</v>
      </c>
      <c r="L550" s="377">
        <f>[62]PerDinas!$N$569</f>
        <v>0</v>
      </c>
      <c r="M550" s="376" t="e">
        <f>[55]Perdinas!#REF!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[62]PerDinas!$N$572</f>
        <v>0</v>
      </c>
      <c r="M553" s="355" t="e">
        <f>[55]Perdinas!#REF!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[62]PerDinas!$N$572</f>
        <v>0</v>
      </c>
      <c r="M554" s="355" t="e">
        <f>[55]Perdinas!#REF!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[62]PerDinas!$N$572</f>
        <v>0</v>
      </c>
      <c r="M555" s="355" t="e">
        <f>[55]Perdinas!#REF!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[62]PerDinas!$N$572</f>
        <v>0</v>
      </c>
      <c r="M556" s="355" t="e">
        <f>[55]Perdinas!#REF!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[62]PerDinas!$N$572</f>
        <v>0</v>
      </c>
      <c r="M557" s="355" t="e">
        <f>[55]Perdinas!#REF!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[62]PerDinas!$N$572</f>
        <v>0</v>
      </c>
      <c r="M558" s="355" t="e">
        <f>[55]Perdinas!#REF!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[62]PerDinas!$N$572</f>
        <v>0</v>
      </c>
      <c r="M559" s="355" t="e">
        <f>[55]Perdinas!#REF!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[62]PerDinas!$N$572</f>
        <v>0</v>
      </c>
      <c r="M560" s="355" t="e">
        <f>[55]Perdinas!#REF!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[62]PerDinas!$N$572</f>
        <v>0</v>
      </c>
      <c r="M561" s="355" t="e">
        <f>[55]Perdinas!#REF!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[62]PerDinas!$N$572</f>
        <v>0</v>
      </c>
      <c r="M564" s="355" t="e">
        <f>[55]Perdinas!#REF!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[62]PerDinas!$N$573</f>
        <v>0</v>
      </c>
      <c r="M565" s="355" t="e">
        <f>[55]Perdinas!#REF!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'[57]TARGET MURNI DAN PERUBAHAN'!$E$328</f>
        <v>4824290450</v>
      </c>
      <c r="L566" s="356">
        <f>[62]PerDinas!$N$574</f>
        <v>0</v>
      </c>
      <c r="M566" s="661" t="e">
        <f>[55]Perdinas!#REF!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'[57]TARGET MURNI DAN PERUBAHAN'!$E$329</f>
        <v>82000000000</v>
      </c>
      <c r="L567" s="356">
        <f>[62]PerDinas!$N$575</f>
        <v>21717390566</v>
      </c>
      <c r="M567" s="661" t="e">
        <f>[55]Perdinas!#REF!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'[57]TARGET MURNI DAN PERUBAHAN'!$E$329</f>
        <v>82000000000</v>
      </c>
      <c r="L570" s="881">
        <f>[62]PerDinas!$N$575</f>
        <v>21717390566</v>
      </c>
      <c r="M570" s="880" t="e">
        <f>[55]Perdinas!#REF!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[62]PerDinas!$N$573</f>
        <v>0</v>
      </c>
      <c r="M573" s="355" t="e">
        <f>[55]Perdinas!#REF!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[62]PerDinas!$N$573</f>
        <v>0</v>
      </c>
      <c r="M575" s="355" t="e">
        <f>[55]Perdinas!#REF!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[62]PerDinas!$N$573</f>
        <v>0</v>
      </c>
      <c r="M576" s="355" t="e">
        <f>[55]Perdinas!#REF!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'[57]TARGET MURNI DAN PERUBAHAN'!$E$338</f>
        <v>0</v>
      </c>
      <c r="L643" s="391">
        <f>[62]PerDinas!$N$584</f>
        <v>0</v>
      </c>
      <c r="M643" s="357" t="e">
        <f>[55]Perdinas!#REF!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'[57]TARGET MURNI DAN PERUBAHAN'!$E$342</f>
        <v>800000000</v>
      </c>
      <c r="L651" s="692">
        <f>[62]PerDinas!$N$592</f>
        <v>400015000</v>
      </c>
      <c r="M651" s="874">
        <f>[55]Perdinas!$E$431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'[57]TARGET MURNI DAN PERUBAHAN'!$E$345</f>
        <v>0</v>
      </c>
      <c r="L655" s="375">
        <f>[62]PerDinas!$N$596</f>
        <v>0</v>
      </c>
      <c r="M655" s="375">
        <f>[55]Perdinas!$E$437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'[57]TARGET MURNI DAN PERUBAHAN'!$E$346</f>
        <v>0</v>
      </c>
      <c r="L656" s="375">
        <f>[62]PerDinas!$N$597</f>
        <v>0</v>
      </c>
      <c r="M656" s="375">
        <f>[55]Perdinas!$E$438</f>
        <v>0</v>
      </c>
      <c r="N656" s="355">
        <f t="shared" si="93"/>
        <v>0</v>
      </c>
      <c r="O656" s="355">
        <f>N656-K656</f>
        <v>0</v>
      </c>
      <c r="P656" s="388"/>
      <c r="Q656" s="5848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871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891" t="s">
        <v>830</v>
      </c>
      <c r="H658" s="5892"/>
      <c r="I658" s="5893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59" t="s">
        <v>997</v>
      </c>
      <c r="I663" s="5860"/>
      <c r="J663" s="397">
        <v>0</v>
      </c>
      <c r="K663" s="932">
        <f>'[57]TARGET MURNI DAN PERUBAHAN'!$E$390</f>
        <v>1500000000</v>
      </c>
      <c r="L663" s="932">
        <f>[62]PerDinas!$N$604</f>
        <v>1382176070</v>
      </c>
      <c r="M663" s="932">
        <f>[55]Perdinas!$E$483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'[57]TARGET MURNI DAN PERUBAHAN'!$E$403</f>
        <v>0</v>
      </c>
      <c r="L667" s="941">
        <f>[62]PerDinas!$N$608</f>
        <v>0</v>
      </c>
      <c r="M667" s="935">
        <f>[55]Perdinas!$E$466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'[57]TARGET MURNI DAN PERUBAHAN'!$E$354</f>
        <v>24138987800</v>
      </c>
      <c r="L671" s="953">
        <f>[62]PerDinas!$N$612</f>
        <v>4542824734</v>
      </c>
      <c r="M671" s="932">
        <f>[55]Perdinas!$E$446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'[57]TARGET MURNI DAN PERUBAHAN'!$E$355</f>
        <v>0</v>
      </c>
      <c r="L672" s="953">
        <f>[62]PerDinas!$N$613</f>
        <v>2109524088</v>
      </c>
      <c r="M672" s="932">
        <f>[55]Perdinas!$E$447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'[57]TARGET MURNI DAN PERUBAHAN'!$E$356</f>
        <v>0</v>
      </c>
      <c r="L673" s="953">
        <f>[62]PerDinas!$N$614</f>
        <v>2427740986</v>
      </c>
      <c r="M673" s="932">
        <f>[55]Perdinas!$E$448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'[57]TARGET MURNI DAN PERUBAHAN'!$E$357</f>
        <v>0</v>
      </c>
      <c r="L674" s="953">
        <f>[62]PerDinas!$N$615</f>
        <v>1308652085</v>
      </c>
      <c r="M674" s="932">
        <f>[55]Perdinas!$E$449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'[57]TARGET MURNI DAN PERUBAHAN'!$E$358</f>
        <v>0</v>
      </c>
      <c r="L675" s="953">
        <f>[62]PerDinas!$N$616</f>
        <v>1170577238</v>
      </c>
      <c r="M675" s="932">
        <f>[55]Perdinas!$E$450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'[57]TARGET MURNI DAN PERUBAHAN'!$E$359</f>
        <v>0</v>
      </c>
      <c r="L676" s="953">
        <f>[62]PerDinas!$N$617</f>
        <v>504081973</v>
      </c>
      <c r="M676" s="932">
        <f>[55]Perdinas!$E$451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'[57]TARGET MURNI DAN PERUBAHAN'!$E$360</f>
        <v>0</v>
      </c>
      <c r="L677" s="953">
        <f>[62]PerDinas!$N$618</f>
        <v>1492733414</v>
      </c>
      <c r="M677" s="932">
        <f>[55]Perdinas!$E$452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'[57]TARGET MURNI DAN PERUBAHAN'!$E$361</f>
        <v>0</v>
      </c>
      <c r="L678" s="953">
        <f>[62]PerDinas!$N$619</f>
        <v>601473385.70000005</v>
      </c>
      <c r="M678" s="932">
        <f>[55]Perdinas!$E$453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'[57]TARGET MURNI DAN PERUBAHAN'!$E$362</f>
        <v>0</v>
      </c>
      <c r="L679" s="953">
        <f>[62]PerDinas!$N$620</f>
        <v>553048189</v>
      </c>
      <c r="M679" s="932">
        <f>[55]Perdinas!$E$454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'[57]TARGET MURNI DAN PERUBAHAN'!$E$364</f>
        <v>100000000</v>
      </c>
      <c r="L681" s="953">
        <f>[62]PerDinas!$N$622</f>
        <v>88769590</v>
      </c>
      <c r="M681" s="959">
        <f>[55]Perdinas!$E$456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'[57]TARGET MURNI DAN PERUBAHAN'!$E$365</f>
        <v>0</v>
      </c>
      <c r="L682" s="953">
        <f>[62]PerDinas!$N$623</f>
        <v>14302266</v>
      </c>
      <c r="M682" s="932">
        <f>[55]Perdinas!$E$457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'[57]TARGET MURNI DAN PERUBAHAN'!$E$366</f>
        <v>0</v>
      </c>
      <c r="L683" s="953">
        <f>[62]PerDinas!$N$624</f>
        <v>26013610</v>
      </c>
      <c r="M683" s="932">
        <f>[55]Perdinas!$E$458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'[57]TARGET MURNI DAN PERUBAHAN'!$E$367</f>
        <v>0</v>
      </c>
      <c r="L684" s="953">
        <f>[62]PerDinas!$N$625</f>
        <v>18998539</v>
      </c>
      <c r="M684" s="932">
        <f>[55]Perdinas!$E$459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'[57]TARGET MURNI DAN PERUBAHAN'!$E$368</f>
        <v>0</v>
      </c>
      <c r="L685" s="953">
        <f>[62]PerDinas!$N$626</f>
        <v>21404794</v>
      </c>
      <c r="M685" s="932">
        <f>[55]Perdinas!$E$460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'[57]TARGET MURNI DAN PERUBAHAN'!$E$369</f>
        <v>0</v>
      </c>
      <c r="L686" s="953">
        <f>[62]PerDinas!$N$627</f>
        <v>4315464</v>
      </c>
      <c r="M686" s="932">
        <f>[55]Perdinas!$E$461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'[57]TARGET MURNI DAN PERUBAHAN'!$E$370</f>
        <v>0</v>
      </c>
      <c r="L687" s="953">
        <f>[62]PerDinas!$N$628</f>
        <v>24775154</v>
      </c>
      <c r="M687" s="932">
        <f>[55]Perdinas!$E$462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'[57]TARGET MURNI DAN PERUBAHAN'!$E$371</f>
        <v>0</v>
      </c>
      <c r="L688" s="953">
        <f>[62]PerDinas!$N$629</f>
        <v>31999217.800000001</v>
      </c>
      <c r="M688" s="932">
        <f>[55]Perdinas!$E$463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'[57]TARGET MURNI DAN PERUBAHAN'!$E$372</f>
        <v>0</v>
      </c>
      <c r="L689" s="953">
        <f>[62]PerDinas!$N$630</f>
        <v>864262</v>
      </c>
      <c r="M689" s="932">
        <f>[55]Perdinas!$E$464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'[57]TARGET MURNI DAN PERUBAHAN'!$E$377</f>
        <v>0</v>
      </c>
      <c r="L694" s="969">
        <f>[62]PerDinas!$N$635</f>
        <v>20455556</v>
      </c>
      <c r="M694" s="934">
        <f>[55]Perdinas!$E$470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'[57]TARGET MURNI DAN PERUBAHAN'!$E$378</f>
        <v>0</v>
      </c>
      <c r="L695" s="969">
        <f>[62]PerDinas!$N$636</f>
        <v>5229550</v>
      </c>
      <c r="M695" s="934">
        <f>[55]Perdinas!$E$471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'[57]TARGET MURNI DAN PERUBAHAN'!$E$379</f>
        <v>0</v>
      </c>
      <c r="L696" s="969">
        <f>[62]PerDinas!$N$637</f>
        <v>0</v>
      </c>
      <c r="M696" s="934">
        <f>[55]Perdinas!$E$472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'[57]TARGET MURNI DAN PERUBAHAN'!$E$380</f>
        <v>0</v>
      </c>
      <c r="L697" s="969">
        <f>[62]PerDinas!$N$638</f>
        <v>0</v>
      </c>
      <c r="M697" s="934">
        <f>[55]Perdinas!$E$473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'[57]TARGET MURNI DAN PERUBAHAN'!$E$381</f>
        <v>0</v>
      </c>
      <c r="L698" s="969">
        <f>[62]PerDinas!$N$639</f>
        <v>1178000</v>
      </c>
      <c r="M698" s="934">
        <f>[55]Perdinas!$E$474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'[57]TARGET MURNI DAN PERUBAHAN'!$E$382</f>
        <v>0</v>
      </c>
      <c r="L699" s="969">
        <f>[62]PerDinas!$N$640</f>
        <v>7166275</v>
      </c>
      <c r="M699" s="934">
        <f>[55]Perdinas!$E$475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'[57]TARGET MURNI DAN PERUBAHAN'!$E$383</f>
        <v>0</v>
      </c>
      <c r="L700" s="969">
        <f>[62]PerDinas!$N$641</f>
        <v>0</v>
      </c>
      <c r="M700" s="934">
        <f>[55]Perdinas!$E$476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'[57]TARGET MURNI DAN PERUBAHAN'!$E$384</f>
        <v>0</v>
      </c>
      <c r="L701" s="969">
        <f>[62]PerDinas!$N$642</f>
        <v>0</v>
      </c>
      <c r="M701" s="934">
        <f>[55]Perdinas!$E$477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'[57]TARGET MURNI DAN PERUBAHAN'!$E$385</f>
        <v>0</v>
      </c>
      <c r="L702" s="969">
        <f>[62]PerDinas!$N$643</f>
        <v>0</v>
      </c>
      <c r="M702" s="934">
        <f>[55]Perdinas!$E$478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'[57]TARGET MURNI DAN PERUBAHAN'!$E$386</f>
        <v>0</v>
      </c>
      <c r="L703" s="969">
        <f>[62]PerDinas!$N$644</f>
        <v>0</v>
      </c>
      <c r="M703" s="934">
        <f>[55]Perdinas!$E$479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34" t="s">
        <v>323</v>
      </c>
      <c r="H706" s="5861"/>
      <c r="I706" s="5861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'[57]TARGET MURNI DAN PERUBAHAN'!$E$393</f>
        <v>3123018400</v>
      </c>
      <c r="L707" s="1009">
        <f>[62]PerDinas!$N$648</f>
        <v>667260000</v>
      </c>
      <c r="M707" s="932">
        <f>[55]Perdinas!$E$486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'[57]TARGET MURNI DAN PERUBAHAN'!$E$394</f>
        <v>0</v>
      </c>
      <c r="L708" s="1009">
        <f>[62]PerDinas!$N$649</f>
        <v>483120000</v>
      </c>
      <c r="M708" s="932">
        <f>[55]Perdinas!$E$487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'[57]TARGET MURNI DAN PERUBAHAN'!$E$395</f>
        <v>0</v>
      </c>
      <c r="L709" s="1009">
        <f>[62]PerDinas!$N$650</f>
        <v>565317500</v>
      </c>
      <c r="M709" s="932">
        <f>[55]Perdinas!$E$488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'[57]TARGET MURNI DAN PERUBAHAN'!$E$396</f>
        <v>0</v>
      </c>
      <c r="L710" s="1009">
        <f>[62]PerDinas!$N$651</f>
        <v>219368600</v>
      </c>
      <c r="M710" s="932">
        <f>[55]Perdinas!$E$489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'[57]TARGET MURNI DAN PERUBAHAN'!$E$397</f>
        <v>0</v>
      </c>
      <c r="L711" s="1009">
        <f>[62]PerDinas!$N$652</f>
        <v>189007500</v>
      </c>
      <c r="M711" s="932">
        <f>[55]Perdinas!$E$490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'[57]TARGET MURNI DAN PERUBAHAN'!$E$398</f>
        <v>0</v>
      </c>
      <c r="L712" s="1009">
        <f>[62]PerDinas!$N$653</f>
        <v>73205040</v>
      </c>
      <c r="M712" s="932">
        <f>[55]Perdinas!$E$491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'[57]TARGET MURNI DAN PERUBAHAN'!$E$399</f>
        <v>0</v>
      </c>
      <c r="L713" s="1009">
        <f>[62]PerDinas!$N$654</f>
        <v>549587500</v>
      </c>
      <c r="M713" s="932">
        <f>[55]Perdinas!$E$492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'[57]TARGET MURNI DAN PERUBAHAN'!$E$400</f>
        <v>0</v>
      </c>
      <c r="L714" s="1009">
        <f>[62]PerDinas!$N$655</f>
        <v>73205003</v>
      </c>
      <c r="M714" s="932">
        <f>[55]Perdinas!$E$493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'[57]TARGET MURNI DAN PERUBAHAN'!$E$401</f>
        <v>0</v>
      </c>
      <c r="L715" s="1009">
        <f>[62]PerDinas!$N$656</f>
        <v>0</v>
      </c>
      <c r="M715" s="932">
        <f>[55]Perdinas!$E$494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62" t="s">
        <v>76</v>
      </c>
      <c r="H729" s="5833"/>
      <c r="I729" s="5833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'[57]TARGET MURNI DAN PERUBAHAN'!$E$407</f>
        <v>70000000</v>
      </c>
      <c r="L739" s="362">
        <f>[62]PerDinas!$N$680</f>
        <v>318900000</v>
      </c>
      <c r="M739" s="1017">
        <f>[55]Perdinas!$E$500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'[57]TARGET MURNI DAN PERUBAHAN'!$E$408</f>
        <v>80000000</v>
      </c>
      <c r="L740" s="362">
        <f>[62]PerDinas!$N$681</f>
        <v>138280000</v>
      </c>
      <c r="M740" s="352">
        <f>[55]Perdinas!$E$501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M732-[57]Perdinas!$P$458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[55]Perdinas!$E$505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'[57]TARGET MURNI DAN PERUBAHAN'!$E$413</f>
        <v>0</v>
      </c>
      <c r="L746" s="360">
        <f>[62]PerDinas!$N$687</f>
        <v>0</v>
      </c>
      <c r="M746" s="373">
        <f>[55]Perdinas!$E$507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'[57]TARGET MURNI DAN PERUBAHAN'!$E$414</f>
        <v>6688151500</v>
      </c>
      <c r="L750" s="377">
        <f>[62]PerDinas!$N$691</f>
        <v>3924064290</v>
      </c>
      <c r="M750" s="1019">
        <f>[55]Perdinas!$E$509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'[57]TARGET MURNI DAN PERUBAHAN'!$E$420</f>
        <v>0</v>
      </c>
      <c r="L761" s="355">
        <f>[62]PerDinas!$N$702</f>
        <v>8137464</v>
      </c>
      <c r="M761" s="355">
        <f>[55]Perdinas!$E$516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'[57]TARGET MURNI DAN PERUBAHAN'!$E$421</f>
        <v>220076362</v>
      </c>
      <c r="L765" s="710">
        <f>[62]PerDinas!$N$706</f>
        <v>0</v>
      </c>
      <c r="M765" s="722">
        <f>[55]Perdinas!$E$517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'[57]TARGET MURNI DAN PERUBAHAN'!$E$422</f>
        <v>4100000</v>
      </c>
      <c r="L766" s="710">
        <f>[62]PerDinas!$N$707</f>
        <v>800000</v>
      </c>
      <c r="M766" s="495">
        <f>[55]Perdinas!$E$518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'[57]TARGET MURNI DAN PERUBAHAN'!$E$428</f>
        <v>0</v>
      </c>
      <c r="L777" s="360">
        <f>[62]PerDinas!$N$718</f>
        <v>21392515</v>
      </c>
      <c r="M777" s="355">
        <f>[55]Perdinas!$E$525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'[57]TARGET MURNI DAN PERUBAHAN'!$E$429</f>
        <v>54165800</v>
      </c>
      <c r="L781" s="360">
        <f>[62]PerDinas!$N$722</f>
        <v>4430000</v>
      </c>
      <c r="M781" s="373">
        <f>[55]Perdinas!$E$526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'[57]TARGET MURNI DAN PERUBAHAN'!$E$430</f>
        <v>0</v>
      </c>
      <c r="L782" s="360">
        <f>[62]PerDinas!$N$723</f>
        <v>0</v>
      </c>
      <c r="M782" s="355">
        <f>[55]Perdinas!$E$527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N784-[57]Perdinas!$Q$489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'[57]TARGET MURNI DAN PERUBAHAN'!$E$434</f>
        <v>259229500</v>
      </c>
      <c r="L795" s="377">
        <f>[62]PerDinas!$N$736</f>
        <v>222547200</v>
      </c>
      <c r="M795" s="376">
        <f>[55]Perdinas!$E$531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'[57]TARGET MURNI DAN PERUBAHAN'!$E$435</f>
        <v>374739500</v>
      </c>
      <c r="L796" s="377">
        <f>[62]PerDinas!$N$737</f>
        <v>119736000</v>
      </c>
      <c r="M796" s="376">
        <f>[55]Perdinas!$E$532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'[57]TARGET MURNI DAN PERUBAHAN'!$E$436</f>
        <v>271618000</v>
      </c>
      <c r="L797" s="377">
        <f>[62]PerDinas!$N$738</f>
        <v>196188000</v>
      </c>
      <c r="M797" s="376">
        <f>[55]Perdinas!$E$533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'[57]TARGET MURNI DAN PERUBAHAN'!$E$437</f>
        <v>0</v>
      </c>
      <c r="L798" s="377">
        <f>[62]PerDinas!$N$739</f>
        <v>0</v>
      </c>
      <c r="M798" s="376">
        <f>[55]Perdinas!$E$534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'[57]TARGET MURNI DAN PERUBAHAN'!$E$438</f>
        <v>0</v>
      </c>
      <c r="L799" s="377">
        <f>[62]PerDinas!$N$740</f>
        <v>0</v>
      </c>
      <c r="M799" s="376">
        <f>[55]Perdinas!$E$535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'[57]TARGET MURNI DAN PERUBAHAN'!$E$439</f>
        <v>46200000</v>
      </c>
      <c r="L800" s="377">
        <f>[62]PerDinas!$N$741</f>
        <v>29688000</v>
      </c>
      <c r="M800" s="376">
        <f>[55]Perdinas!$E$536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'[57]TARGET MURNI DAN PERUBAHAN'!$E$440</f>
        <v>88200000</v>
      </c>
      <c r="L801" s="377">
        <f>[62]PerDinas!$N$742</f>
        <v>47184000</v>
      </c>
      <c r="M801" s="376">
        <f>[55]Perdinas!$E$537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'[57]TARGET MURNI DAN PERUBAHAN'!$E$441</f>
        <v>24400000</v>
      </c>
      <c r="L802" s="377">
        <f>[62]PerDinas!$N$743</f>
        <v>20298000</v>
      </c>
      <c r="M802" s="376">
        <f>[55]Perdinas!$E$538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'[57]TARGET MURNI DAN PERUBAHAN'!$E$442</f>
        <v>300000000</v>
      </c>
      <c r="L803" s="377">
        <f>[62]PerDinas!$N$744</f>
        <v>74040000</v>
      </c>
      <c r="M803" s="376">
        <f>[55]Perdinas!$E$539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[62]PerDinas!$N$749</f>
        <v>0</v>
      </c>
      <c r="M808" s="355">
        <f>[55]Perdinas!$E$544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[55]Perdinas!$E$545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'[57]TARGET MURNI DAN PERUBAHAN'!$E$448</f>
        <v>0</v>
      </c>
      <c r="L810" s="360">
        <f>[62]PerDinas!$N$751</f>
        <v>49899487.119999997</v>
      </c>
      <c r="M810" s="373">
        <f>[55]Perdinas!$E$546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'[57]TARGET MURNI DAN PERUBAHAN'!$E$449</f>
        <v>0</v>
      </c>
      <c r="L814" s="360">
        <f>[62]PerDinas!$N$755</f>
        <v>9244351</v>
      </c>
      <c r="M814" s="373">
        <f>[55]Perdinas!$E$547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'[57]TARGET MURNI DAN PERUBAHAN'!$E$455</f>
        <v>0</v>
      </c>
      <c r="L824" s="360">
        <f>[62]PerDinas!$N$765</f>
        <v>6900000</v>
      </c>
      <c r="M824" s="355">
        <f>[55]Perdinas!$E$552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'[57]TARGET MURNI DAN PERUBAHAN'!$E$456</f>
        <v>0</v>
      </c>
      <c r="L825" s="360">
        <f>[62]PerDinas!$N$766</f>
        <v>48000000</v>
      </c>
      <c r="M825" s="373">
        <f>[55]Perdinas!$E$553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'[57]TARGET MURNI DAN PERUBAHAN'!$E$462</f>
        <v>37000000</v>
      </c>
      <c r="L831" s="391">
        <f>[62]PerDinas!$N$772</f>
        <v>31134406</v>
      </c>
      <c r="M831" s="1052">
        <f>[55]Perdinas!$E$557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'[57]TARGET MURNI DAN PERUBAHAN'!$E$467</f>
        <v>0</v>
      </c>
      <c r="L837" s="360">
        <f>[62]PerDinas!$N$778</f>
        <v>31157915</v>
      </c>
      <c r="M837" s="373">
        <f>[55]Perdinas!$E$563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[62]PerDinas!$N$782</f>
        <v>35309520</v>
      </c>
      <c r="M841" s="1062">
        <f>[55]Perdinas!$E$560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'[57]TARGET MURNI DAN PERUBAHAN'!$E$469</f>
        <v>184000000</v>
      </c>
      <c r="L842" s="360">
        <f>[62]PerDinas!$N$783</f>
        <v>53984407</v>
      </c>
      <c r="M842" s="373">
        <f>[55]Perdinas!$E$564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[62]PerDinas!$N$784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'[57]TARGET MURNI DAN PERUBAHAN'!$E$474</f>
        <v>40000000</v>
      </c>
      <c r="L853" s="360">
        <f>[62]PerDinas!$N$794</f>
        <v>43126500</v>
      </c>
      <c r="M853" s="373">
        <f>[55]Perdinas!$E$569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'[57]TARGET MURNI DAN PERUBAHAN'!$E$475</f>
        <v>18000000</v>
      </c>
      <c r="L854" s="360">
        <f>[62]PerDinas!$N$795</f>
        <v>22957100</v>
      </c>
      <c r="M854" s="373">
        <f>[55]Perdinas!$E$570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'[57]TARGET MURNI DAN PERUBAHAN'!$E$476</f>
        <v>722500000</v>
      </c>
      <c r="L855" s="360">
        <f>[62]PerDinas!$N$796</f>
        <v>113306000</v>
      </c>
      <c r="M855" s="373">
        <f>[55]Perdinas!$E$571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'[57]TARGET MURNI DAN PERUBAHAN'!$E$477</f>
        <v>5000000</v>
      </c>
      <c r="L856" s="360">
        <f>[62]PerDinas!$N$797</f>
        <v>6825000</v>
      </c>
      <c r="M856" s="373">
        <f>[55]Perdinas!$E$572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[62]PerDinas!$N$800</f>
        <v>0</v>
      </c>
      <c r="M859" s="357">
        <f>[55]Perdinas!$E$575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'[57]TARGET MURNI DAN PERUBAHAN'!$E$481</f>
        <v>75000000</v>
      </c>
      <c r="L860" s="391">
        <f>[62]PerDinas!$N$801</f>
        <v>47723500</v>
      </c>
      <c r="M860" s="359">
        <f>[55]Perdinas!$E$576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'[57]TARGET MURNI DAN PERUBAHAN'!$E$482</f>
        <v>19000000</v>
      </c>
      <c r="L861" s="391">
        <f>[62]PerDinas!$N$802</f>
        <v>25729805</v>
      </c>
      <c r="M861" s="359">
        <f>[55]Perdinas!$E$577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'[57]TARGET MURNI DAN PERUBAHAN'!$E$483</f>
        <v>125000000</v>
      </c>
      <c r="L862" s="391">
        <f>[62]PerDinas!$N$803</f>
        <v>4500000</v>
      </c>
      <c r="M862" s="359">
        <f>[55]Perdinas!$E$578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'[57]TARGET MURNI DAN PERUBAHAN'!$E$484</f>
        <v>26000000</v>
      </c>
      <c r="L863" s="391">
        <f>[62]PerDinas!$N$804</f>
        <v>0</v>
      </c>
      <c r="M863" s="359">
        <f>[55]Perdinas!$E$579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'[57]TARGET MURNI DAN PERUBAHAN'!$E$485</f>
        <v>0</v>
      </c>
      <c r="L864" s="391">
        <f>[62]PerDinas!$N$805</f>
        <v>0</v>
      </c>
      <c r="M864" s="359">
        <f>[55]Perdinas!$E$580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'[57]TARGET MURNI DAN PERUBAHAN'!$E$486</f>
        <v>0</v>
      </c>
      <c r="L865" s="391">
        <f>[62]PerDinas!$N$806</f>
        <v>0</v>
      </c>
      <c r="M865" s="359">
        <f>[55]Perdinas!$E$581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[62]PerDinas!$N$810</f>
        <v>11624100</v>
      </c>
      <c r="M869" s="355">
        <f>[55]Perdinas!$E$584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'[57]TARGET MURNI DAN PERUBAHAN'!$E$489</f>
        <v>84140000</v>
      </c>
      <c r="L870" s="360">
        <v>0</v>
      </c>
      <c r="M870" s="355">
        <f>[55]Perdinas!$E$586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'[57]TARGET MURNI DAN PERUBAHAN'!$E$491</f>
        <v>0</v>
      </c>
      <c r="L871" s="360">
        <f>[62]PerDinas!$N$812</f>
        <v>16067500</v>
      </c>
      <c r="M871" s="373">
        <f>[55]Perdinas!$E$587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'[57]TARGET MURNI DAN PERUBAHAN'!$E$492</f>
        <v>650000</v>
      </c>
      <c r="L875" s="377">
        <f>[62]PerDinas!$N$816</f>
        <v>14003200</v>
      </c>
      <c r="M875" s="1019">
        <f>[55]Perdinas!$E$588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'[57]TARGET MURNI DAN PERUBAHAN'!$E$496</f>
        <v>0</v>
      </c>
      <c r="L887" s="391">
        <f>[62]PerDinas!$N$828</f>
        <v>0</v>
      </c>
      <c r="M887" s="357">
        <f>[55]Perdinas!$E$592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'[57]TARGET MURNI DAN PERUBAHAN'!$E$499</f>
        <v>0</v>
      </c>
      <c r="L892" s="360">
        <f>[62]PerDinas!$N$833</f>
        <v>56190401.5</v>
      </c>
      <c r="M892" s="373">
        <f>[55]Perdinas!$E$595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'[57]TARGET MURNI DAN PERUBAHAN'!$E$501</f>
        <v>25900000</v>
      </c>
      <c r="L896" s="377">
        <f>[62]PerDinas!$N$837</f>
        <v>2900000</v>
      </c>
      <c r="M896" s="376">
        <f>[55]Perdinas!$E$596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'[57]TARGET MURNI DAN PERUBAHAN'!$E$500</f>
        <v>0</v>
      </c>
      <c r="L897" s="1080"/>
      <c r="M897" s="379">
        <f>[60]Perdinas!$G$500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'[57]TARGET MURNI DAN PERUBAHAN'!$E$506</f>
        <v>0</v>
      </c>
      <c r="L911" s="360">
        <f>[62]PerDinas!$N$852</f>
        <v>39017317</v>
      </c>
      <c r="M911" s="373">
        <f>[55]Perdinas!$E$602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'[57]TARGET MURNI DAN PERUBAHAN'!$E$509</f>
        <v>0</v>
      </c>
      <c r="L915" s="360">
        <f>[62]PerDinas!$N$856</f>
        <v>5373000</v>
      </c>
      <c r="M915" s="355">
        <f>[55]Perdinas!$E$605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'[57]TARGET MURNI DAN PERUBAHAN'!$E$512</f>
        <v>20783000</v>
      </c>
      <c r="L919" s="710">
        <f>[62]PerDinas!$N$860</f>
        <v>113826480</v>
      </c>
      <c r="M919" s="722">
        <f>[55]Perdinas!$E$608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'[57]TARGET MURNI DAN PERUBAHAN'!$E$510</f>
        <v>0</v>
      </c>
      <c r="L920" s="710">
        <f>[62]PerDinas!$N$861</f>
        <v>0</v>
      </c>
      <c r="M920" s="375">
        <f>[55]Perdinas!$E$606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'[57]TARGET MURNI DAN PERUBAHAN'!$E$511</f>
        <v>0</v>
      </c>
      <c r="L921" s="710">
        <f>[62]PerDinas!$N$862</f>
        <v>0</v>
      </c>
      <c r="M921" s="379">
        <f>[55]Perdinas!$E$607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'[57]TARGET MURNI DAN PERUBAHAN'!$E$520</f>
        <v>428430000</v>
      </c>
      <c r="L930" s="360">
        <f>[62]PerDinas!$N$871</f>
        <v>335936920</v>
      </c>
      <c r="M930" s="373">
        <f>[55]Perdinas!$E$616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'[57]TARGET MURNI DAN PERUBAHAN'!$E$521</f>
        <v>12500000</v>
      </c>
      <c r="L931" s="360">
        <f>[62]PerDinas!$N$872</f>
        <v>10560000</v>
      </c>
      <c r="M931" s="373">
        <f>[55]Perdinas!$E$617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'[57]TARGET MURNI DAN PERUBAHAN'!$E$522</f>
        <v>50000000</v>
      </c>
      <c r="L932" s="360">
        <f>[62]PerDinas!$N$873</f>
        <v>50901004</v>
      </c>
      <c r="M932" s="373">
        <f>[55]Perdinas!$E$618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'[57]TARGET MURNI DAN PERUBAHAN'!$E$523</f>
        <v>40250000</v>
      </c>
      <c r="L933" s="360">
        <f>[62]PerDinas!$N$874</f>
        <v>29425000</v>
      </c>
      <c r="M933" s="373">
        <f>[55]Perdinas!$E$619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'[57]TARGET MURNI DAN PERUBAHAN'!$E$524</f>
        <v>25000000</v>
      </c>
      <c r="L934" s="360">
        <f>[62]PerDinas!$N$875</f>
        <v>7392000</v>
      </c>
      <c r="M934" s="373">
        <f>[55]Perdinas!$E$620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'[57]TARGET MURNI DAN PERUBAHAN'!$E$526</f>
        <v>60000000</v>
      </c>
      <c r="L935" s="360">
        <f>[62]PerDinas!$N$876</f>
        <v>29040000</v>
      </c>
      <c r="M935" s="373">
        <f>[55]Perdinas!$E$622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'[57]TARGET MURNI DAN PERUBAHAN'!$E$527</f>
        <v>0</v>
      </c>
      <c r="L936" s="360">
        <f>[62]PerDinas!$N$877</f>
        <v>0</v>
      </c>
      <c r="M936" s="373">
        <f>[55]Perdinas!$E$623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'[57]TARGET MURNI DAN PERUBAHAN'!$E$528</f>
        <v>0</v>
      </c>
      <c r="L937" s="360">
        <f>[62]PerDinas!$N$878</f>
        <v>0</v>
      </c>
      <c r="M937" s="373">
        <f>[55]Perdinas!$E$624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'[57]TARGET MURNI DAN PERUBAHAN'!$E$529</f>
        <v>0</v>
      </c>
      <c r="L938" s="360">
        <f>[62]PerDinas!$N$879</f>
        <v>0</v>
      </c>
      <c r="M938" s="373">
        <f>[55]Perdinas!$E$625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'[57]TARGET MURNI DAN PERUBAHAN'!$E$531</f>
        <v>180000000</v>
      </c>
      <c r="L941" s="391">
        <f>[62]PerDinas!$N$882</f>
        <v>151640500</v>
      </c>
      <c r="M941" s="373">
        <f>[55]Perdinas!$E$627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'[57]TARGET MURNI DAN PERUBAHAN'!$E$532</f>
        <v>150000000</v>
      </c>
      <c r="L942" s="391">
        <f>[62]PerDinas!$N$883</f>
        <v>121886600</v>
      </c>
      <c r="M942" s="373">
        <f>[55]Perdinas!$E$628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'[57]TARGET MURNI DAN PERUBAHAN'!$E$533</f>
        <v>80000000</v>
      </c>
      <c r="L943" s="391">
        <f>[62]PerDinas!$N$884</f>
        <v>73634000</v>
      </c>
      <c r="M943" s="373">
        <f>[55]Perdinas!$E$629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[62]PerDinas!$N$885</f>
        <v>0</v>
      </c>
      <c r="M944" s="373">
        <f>[55]Perdinas!$E$630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'[57]TARGET MURNI DAN PERUBAHAN'!$E$535</f>
        <v>15000000</v>
      </c>
      <c r="L945" s="391">
        <f>[62]PerDinas!$N$886</f>
        <v>11033000</v>
      </c>
      <c r="M945" s="373">
        <f>[55]Perdinas!$E$631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'[57]TARGET MURNI DAN PERUBAHAN'!$E$536</f>
        <v>30000000</v>
      </c>
      <c r="L946" s="391">
        <f>[62]PerDinas!$N$887</f>
        <v>19800000</v>
      </c>
      <c r="M946" s="373">
        <f>[55]Perdinas!$E$632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'[57]TARGET MURNI DAN PERUBAHAN'!$E$534</f>
        <v>335000000</v>
      </c>
      <c r="L947" s="391">
        <f>[62]PerDinas!$N$888</f>
        <v>273913750</v>
      </c>
      <c r="M947" s="352">
        <f>[55]Perdinas!$E$633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'[57]TARGET MURNI DAN PERUBAHAN'!$E$538</f>
        <v>0</v>
      </c>
      <c r="L949" s="1085">
        <f>[62]PerDinas!$N$890</f>
        <v>0</v>
      </c>
      <c r="M949" s="1088">
        <f>[55]Perdinas!$E$635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'[57]TARGET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'[57]TARGET MURNI DAN PERUBAHAN'!$E$542</f>
        <v>0</v>
      </c>
      <c r="L954" s="372">
        <f>[62]PerDinas!$N$895</f>
        <v>0</v>
      </c>
      <c r="M954" s="371">
        <f>[55]Perdinas!$E$638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'[57]TARGET MURNI DAN PERUBAHAN'!$E$543</f>
        <v>0</v>
      </c>
      <c r="L955" s="360">
        <f>[62]PerDinas!$N$896</f>
        <v>15472185</v>
      </c>
      <c r="M955" s="373">
        <f>[55]Perdinas!$E$641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'[57]TARGET MURNI DAN PERUBAHAN'!$E$545</f>
        <v>500000</v>
      </c>
      <c r="L959" s="360">
        <f>[62]PerDinas!$N$900</f>
        <v>610720</v>
      </c>
      <c r="M959" s="373">
        <f>[55]Perdinas!$E$642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'[57]TARGET MURNI DAN PERUBAHAN'!$E$551</f>
        <v>315000000</v>
      </c>
      <c r="L967" s="689">
        <f>[62]PerDinas!$N$908</f>
        <v>296098650</v>
      </c>
      <c r="M967" s="373">
        <f>[55]Perdinas!$E$648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[55]Perdinas!$E$652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'[57]TARGET MURNI DAN PERUBAHAN'!$E$556</f>
        <v>0</v>
      </c>
      <c r="L978" s="360">
        <f>[62]PerDinas!$N$919</f>
        <v>29696600</v>
      </c>
      <c r="M978" s="373">
        <f>[55]Perdinas!$E$654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'[57]TARGET MURNI DAN PERUBAHAN'!$E$557</f>
        <v>0</v>
      </c>
      <c r="L982" s="377">
        <f>[62]PerDinas!$N$923</f>
        <v>15634253</v>
      </c>
      <c r="M982" s="376">
        <f>[55]Perdinas!$E$655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[62]PerDinas!$N$924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'[57]TARGET MURNI DAN PERUBAHAN'!$E$565</f>
        <v>0</v>
      </c>
      <c r="L992" s="360">
        <f>[62]PerDinas!$N$933</f>
        <v>0</v>
      </c>
      <c r="M992" s="373">
        <f>[55]Perdinas!$E$663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'[57]TARGET MURNI DAN PERUBAHAN'!$E$566</f>
        <v>0</v>
      </c>
      <c r="L996" s="377">
        <f>[62]PerDinas!$N$937</f>
        <v>0</v>
      </c>
      <c r="M996" s="375">
        <f>[55]Perdinas!$E$664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'[57]TARGET MURNI DAN PERUBAHAN'!$E$571</f>
        <v>137900000</v>
      </c>
      <c r="L1003" s="360">
        <v>0</v>
      </c>
      <c r="M1003" s="355">
        <f>[55]Perdinas!$E$674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[55]Perdinas!$E$675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'[57]TARGET MURNI DAN PERUBAHAN'!$E$573</f>
        <v>0</v>
      </c>
      <c r="L1005" s="360">
        <f>[62]PerDinas!$N$946</f>
        <v>29456000</v>
      </c>
      <c r="M1005" s="373">
        <f>[55]Perdinas!$E$676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'[57]TARGET MURNI DAN PERUBAHAN'!$E$574</f>
        <v>0</v>
      </c>
      <c r="L1009" s="379">
        <f>[62]PerDinas!$N$950</f>
        <v>6674500</v>
      </c>
      <c r="M1009" s="379">
        <f>[55]Perdinas!$E$669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N1010-[57]Perdinas!$Q$638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'[57]TARGET MURNI DAN PERUBAHAN'!$E$579</f>
        <v>150000000</v>
      </c>
      <c r="L1014" s="660">
        <f>[62]PerDinas!$N$955</f>
        <v>303052530</v>
      </c>
      <c r="M1014" s="660">
        <f>[55]Perdinas!$E$682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[62]PerDinas!$N$956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[62]PerDinas!$N$959</f>
        <v>0</v>
      </c>
      <c r="M1018" s="334">
        <f>[55]Perdinas!$E$685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[55]Perdinas!$E$683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[55]Perdinas!$E$687</f>
        <v>0</v>
      </c>
      <c r="N1021" s="355">
        <f>M1021+L1021</f>
        <v>0</v>
      </c>
      <c r="O1021" s="355">
        <f>N1021-K1021</f>
        <v>0</v>
      </c>
      <c r="P1021" s="388"/>
      <c r="Q1021" s="5872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'[57]TARGET MURNI DAN PERUBAHAN'!$E$584</f>
        <v>0</v>
      </c>
      <c r="L1022" s="360">
        <f>[62]PerDinas!$N$963</f>
        <v>10000000</v>
      </c>
      <c r="M1022" s="373">
        <f>[55]Perdinas!$E$688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873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'[57]TARGET MURNI DAN PERUBAHAN'!$E$585</f>
        <v>0</v>
      </c>
      <c r="L1026" s="691">
        <f>[62]PerDinas!$N$967</f>
        <v>0</v>
      </c>
      <c r="M1026" s="691">
        <f>[55]Perdinas!$E$689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'[57]TARGET MURNI DAN PERUBAHAN'!$E$590</f>
        <v>7965633</v>
      </c>
      <c r="L1032" s="355">
        <f>[62]PerDinas!$N$973</f>
        <v>0</v>
      </c>
      <c r="M1032" s="355">
        <f>[55]Perdinas!$E$695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[62]PerDinas!$N$974</f>
        <v>0</v>
      </c>
      <c r="M1033" s="355">
        <f>[55]Perdinas!$E$696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'[57]TARGET MURNI DAN PERUBAHAN'!$E$592</f>
        <v>0</v>
      </c>
      <c r="L1034" s="355">
        <f>[62]PerDinas!$N$975</f>
        <v>0</v>
      </c>
      <c r="M1034" s="355">
        <f>[55]Perdinas!$E$697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'[57]TARGET MURNI DAN PERUBAHAN'!$E$593</f>
        <v>2006500</v>
      </c>
      <c r="L1038" s="379">
        <f>[62]PerDinas!$N$979</f>
        <v>0</v>
      </c>
      <c r="M1038" s="379">
        <f>[55]Perdinas!$E$698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[55]Perdinas!$E$704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[55]Perdinas!$E$705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'[57]TARGET MURNI DAN PERUBAHAN'!$E$600</f>
        <v>0</v>
      </c>
      <c r="L1046" s="360">
        <f>[62]PerDinas!$N$987</f>
        <v>0</v>
      </c>
      <c r="M1046" s="373">
        <f>[55]Perdinas!$E$706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'[57]TARGET MURNI DAN PERUBAHAN'!$E$601</f>
        <v>0</v>
      </c>
      <c r="L1050" s="913">
        <f>[62]PerDinas!$N$991</f>
        <v>0</v>
      </c>
      <c r="M1050" s="912">
        <f>[55]Perdinas!$E$707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[55]Perdinas!$E$713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[55]Perdinas!$E$714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'[57]TARGET MURNI DAN PERUBAHAN'!$E$608</f>
        <v>0</v>
      </c>
      <c r="L1059" s="360">
        <f>[62]PerDinas!$N$1000</f>
        <v>0</v>
      </c>
      <c r="M1059" s="373">
        <f>[55]Perdinas!$E$715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'[57]TARGET MURNI DAN PERUBAHAN'!$E$609</f>
        <v>0</v>
      </c>
      <c r="L1063" s="912">
        <v>0</v>
      </c>
      <c r="M1063" s="912">
        <f>[55]Perdinas!$E$716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[62]PerDinas!$N$1016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[62]PerDinas!$N$1024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[62]PerDinas!$N$1028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875" t="s">
        <v>925</v>
      </c>
      <c r="B1088" s="5876"/>
      <c r="C1088" s="5876"/>
      <c r="D1088" s="5876"/>
      <c r="E1088" s="5876"/>
      <c r="F1088" s="5876"/>
      <c r="G1088" s="5876"/>
      <c r="H1088" s="5876"/>
      <c r="I1088" s="5877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G729:I729"/>
    <mergeCell ref="E2:M2"/>
    <mergeCell ref="E3:L3"/>
    <mergeCell ref="A4:H4"/>
    <mergeCell ref="L5:N5"/>
    <mergeCell ref="B7:F7"/>
    <mergeCell ref="G7:I7"/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9.600000000000001" customHeight="1">
      <c r="A4" s="196" t="s">
        <v>937</v>
      </c>
      <c r="B4" s="5793" t="s">
        <v>938</v>
      </c>
      <c r="C4" s="5794"/>
      <c r="D4" s="5794"/>
      <c r="E4" s="5794"/>
      <c r="F4" s="5794"/>
      <c r="G4" s="5795"/>
      <c r="H4" s="5799" t="s">
        <v>56</v>
      </c>
      <c r="I4" s="5799"/>
      <c r="J4" s="5799"/>
      <c r="K4" s="5800" t="s">
        <v>474</v>
      </c>
      <c r="L4" s="5800" t="s">
        <v>475</v>
      </c>
      <c r="M4" s="5800" t="s">
        <v>416</v>
      </c>
      <c r="N4" s="5802" t="s">
        <v>1078</v>
      </c>
      <c r="O4" s="214" t="s">
        <v>476</v>
      </c>
      <c r="P4" s="214" t="s">
        <v>1079</v>
      </c>
      <c r="Q4" s="5805" t="s">
        <v>6</v>
      </c>
      <c r="R4" s="5806" t="s">
        <v>704</v>
      </c>
    </row>
    <row r="5" spans="1:21" ht="16.45" customHeight="1">
      <c r="A5" s="197" t="s">
        <v>942</v>
      </c>
      <c r="B5" s="5796"/>
      <c r="C5" s="5797"/>
      <c r="D5" s="5797"/>
      <c r="E5" s="5797"/>
      <c r="F5" s="5797"/>
      <c r="G5" s="5798"/>
      <c r="H5" s="5808" t="s">
        <v>1080</v>
      </c>
      <c r="I5" s="5808"/>
      <c r="J5" s="5808"/>
      <c r="K5" s="5801"/>
      <c r="L5" s="5801"/>
      <c r="M5" s="5801"/>
      <c r="N5" s="5802"/>
      <c r="O5" s="215" t="s">
        <v>481</v>
      </c>
      <c r="P5" s="215"/>
      <c r="Q5" s="5805"/>
      <c r="R5" s="5807"/>
    </row>
    <row r="6" spans="1:21" ht="12.7" customHeight="1">
      <c r="A6" s="198">
        <v>1</v>
      </c>
      <c r="B6" s="5788">
        <v>2</v>
      </c>
      <c r="C6" s="5788"/>
      <c r="D6" s="5788"/>
      <c r="E6" s="5788"/>
      <c r="F6" s="5788"/>
      <c r="G6" s="5788"/>
      <c r="H6" s="5789">
        <v>3</v>
      </c>
      <c r="I6" s="5789"/>
      <c r="J6" s="5789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777" t="s">
        <v>1182</v>
      </c>
      <c r="B2" s="5822"/>
      <c r="C2" s="5822"/>
      <c r="D2" s="5822"/>
      <c r="E2" s="5822"/>
      <c r="F2" s="5822"/>
      <c r="G2" s="5822"/>
      <c r="H2" s="5822"/>
      <c r="I2" s="5822"/>
      <c r="J2" s="5822"/>
      <c r="K2" s="5822"/>
      <c r="L2" s="5822"/>
      <c r="M2" s="5822"/>
      <c r="N2" s="5822"/>
      <c r="O2" s="5822"/>
      <c r="P2" s="5822"/>
      <c r="Q2" s="5822"/>
      <c r="R2" s="5822"/>
      <c r="S2" s="5822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894" t="s">
        <v>477</v>
      </c>
      <c r="R5" s="5823" t="s">
        <v>6</v>
      </c>
      <c r="S5" s="5773" t="s">
        <v>478</v>
      </c>
      <c r="T5" s="1846"/>
    </row>
    <row r="6" spans="1:20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824"/>
      <c r="S6" s="5773"/>
      <c r="T6" s="1846"/>
    </row>
    <row r="7" spans="1:20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[3]MAR!I416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21" t="s">
        <v>85</v>
      </c>
      <c r="I466" s="5776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763"/>
      <c r="B570" s="5763"/>
      <c r="C570" s="5763"/>
      <c r="D570" s="5763"/>
      <c r="E570" s="5763"/>
      <c r="F570" s="5763"/>
      <c r="G570" s="5763"/>
      <c r="H570" s="5763"/>
      <c r="I570" s="5764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765" t="s">
        <v>667</v>
      </c>
      <c r="I596" s="5766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767" t="s">
        <v>683</v>
      </c>
      <c r="I625" s="5768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2:S2"/>
    <mergeCell ref="M5:O5"/>
    <mergeCell ref="A7:E7"/>
    <mergeCell ref="F7:I7"/>
    <mergeCell ref="H466:I466"/>
    <mergeCell ref="L5:L6"/>
    <mergeCell ref="Q5:Q6"/>
    <mergeCell ref="R5:R6"/>
    <mergeCell ref="S5:S6"/>
    <mergeCell ref="A570:I570"/>
    <mergeCell ref="H596:I596"/>
    <mergeCell ref="H625:I625"/>
    <mergeCell ref="J5:J6"/>
    <mergeCell ref="K5:K6"/>
    <mergeCell ref="A5:E6"/>
    <mergeCell ref="F5:I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9.600000000000001" customHeight="1">
      <c r="A4" s="196" t="s">
        <v>937</v>
      </c>
      <c r="B4" s="5793" t="s">
        <v>938</v>
      </c>
      <c r="C4" s="5794"/>
      <c r="D4" s="5794"/>
      <c r="E4" s="5794"/>
      <c r="F4" s="5794"/>
      <c r="G4" s="5795"/>
      <c r="H4" s="5799" t="s">
        <v>56</v>
      </c>
      <c r="I4" s="5799"/>
      <c r="J4" s="5799"/>
      <c r="K4" s="5800" t="s">
        <v>474</v>
      </c>
      <c r="L4" s="5800" t="s">
        <v>475</v>
      </c>
      <c r="M4" s="5800" t="s">
        <v>416</v>
      </c>
      <c r="N4" s="5802" t="s">
        <v>1078</v>
      </c>
      <c r="O4" s="214" t="s">
        <v>476</v>
      </c>
      <c r="P4" s="214" t="s">
        <v>1079</v>
      </c>
      <c r="Q4" s="5805" t="s">
        <v>6</v>
      </c>
      <c r="R4" s="5806" t="s">
        <v>704</v>
      </c>
    </row>
    <row r="5" spans="1:21" ht="16.45" customHeight="1">
      <c r="A5" s="197" t="s">
        <v>942</v>
      </c>
      <c r="B5" s="5796"/>
      <c r="C5" s="5797"/>
      <c r="D5" s="5797"/>
      <c r="E5" s="5797"/>
      <c r="F5" s="5797"/>
      <c r="G5" s="5798"/>
      <c r="H5" s="5808" t="s">
        <v>1080</v>
      </c>
      <c r="I5" s="5808"/>
      <c r="J5" s="5808"/>
      <c r="K5" s="5801"/>
      <c r="L5" s="5801"/>
      <c r="M5" s="5801"/>
      <c r="N5" s="5802"/>
      <c r="O5" s="215" t="s">
        <v>481</v>
      </c>
      <c r="P5" s="215"/>
      <c r="Q5" s="5805"/>
      <c r="R5" s="5807"/>
    </row>
    <row r="6" spans="1:21" ht="12.7" customHeight="1">
      <c r="A6" s="198">
        <v>1</v>
      </c>
      <c r="B6" s="5788">
        <v>2</v>
      </c>
      <c r="C6" s="5788"/>
      <c r="D6" s="5788"/>
      <c r="E6" s="5788"/>
      <c r="F6" s="5788"/>
      <c r="G6" s="5788"/>
      <c r="H6" s="5789">
        <v>3</v>
      </c>
      <c r="I6" s="5789"/>
      <c r="J6" s="5789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A1:R1"/>
    <mergeCell ref="A2:R2"/>
    <mergeCell ref="Q3:R3"/>
    <mergeCell ref="H4:J4"/>
    <mergeCell ref="H5:J5"/>
    <mergeCell ref="N4:N5"/>
    <mergeCell ref="Q4:Q5"/>
    <mergeCell ref="R4:R5"/>
    <mergeCell ref="B6:G6"/>
    <mergeCell ref="H6:J6"/>
    <mergeCell ref="K4:K5"/>
    <mergeCell ref="L4:L5"/>
    <mergeCell ref="M4:M5"/>
    <mergeCell ref="B4:G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23" t="s">
        <v>1110</v>
      </c>
      <c r="B1" s="5923"/>
      <c r="C1" s="5923"/>
      <c r="D1" s="5923"/>
      <c r="E1" s="5923"/>
      <c r="F1" s="5923"/>
      <c r="G1" s="5923"/>
      <c r="H1" s="5923"/>
      <c r="I1" s="5923"/>
      <c r="J1" s="5923"/>
      <c r="K1" s="5923"/>
      <c r="L1" s="5923"/>
      <c r="M1" s="5923"/>
      <c r="N1" s="5923"/>
    </row>
    <row r="2" spans="1:18" ht="18.8" hidden="1" customHeight="1">
      <c r="A2" s="5923" t="e">
        <f>#REF!</f>
        <v>#REF!</v>
      </c>
      <c r="B2" s="5923"/>
      <c r="C2" s="5923"/>
      <c r="D2" s="5923"/>
      <c r="E2" s="5923"/>
      <c r="F2" s="5923"/>
      <c r="G2" s="5923"/>
      <c r="H2" s="5923"/>
      <c r="I2" s="5923"/>
      <c r="J2" s="5923"/>
      <c r="K2" s="5923"/>
      <c r="L2" s="5923"/>
      <c r="M2" s="5923"/>
      <c r="N2" s="5923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24"/>
      <c r="M4" s="5924"/>
      <c r="N4" s="5924"/>
    </row>
    <row r="5" spans="1:18" ht="23.95" hidden="1" customHeight="1">
      <c r="A5" s="5898" t="s">
        <v>937</v>
      </c>
      <c r="B5" s="5911" t="s">
        <v>1112</v>
      </c>
      <c r="C5" s="5912"/>
      <c r="D5" s="5913"/>
      <c r="E5" s="5911" t="s">
        <v>1113</v>
      </c>
      <c r="F5" s="5912"/>
      <c r="G5" s="5913"/>
      <c r="H5" s="5902" t="s">
        <v>1114</v>
      </c>
      <c r="I5" s="5902" t="s">
        <v>1115</v>
      </c>
      <c r="J5" s="5902"/>
      <c r="K5" s="5902"/>
      <c r="L5" s="5926" t="s">
        <v>1116</v>
      </c>
      <c r="M5" s="5902" t="s">
        <v>6</v>
      </c>
      <c r="N5" s="5902" t="s">
        <v>478</v>
      </c>
    </row>
    <row r="6" spans="1:18" ht="23.95" hidden="1" customHeight="1">
      <c r="A6" s="5899"/>
      <c r="B6" s="5914"/>
      <c r="C6" s="5915"/>
      <c r="D6" s="5916"/>
      <c r="E6" s="5914"/>
      <c r="F6" s="5915"/>
      <c r="G6" s="5916"/>
      <c r="H6" s="5902"/>
      <c r="I6" s="146" t="s">
        <v>1117</v>
      </c>
      <c r="J6" s="146" t="s">
        <v>1118</v>
      </c>
      <c r="K6" s="146" t="s">
        <v>1119</v>
      </c>
      <c r="L6" s="5927"/>
      <c r="M6" s="5902"/>
      <c r="N6" s="5902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25"/>
      <c r="E21" s="5925"/>
      <c r="F21" s="5925"/>
      <c r="G21" s="5925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17" t="s">
        <v>1127</v>
      </c>
      <c r="B23" s="5917"/>
      <c r="C23" s="5917"/>
      <c r="D23" s="5917"/>
      <c r="E23" s="5917"/>
      <c r="F23" s="5917"/>
      <c r="G23" s="5917"/>
      <c r="H23" s="5917"/>
      <c r="I23" s="5917"/>
      <c r="J23" s="5917"/>
      <c r="K23" s="5917"/>
      <c r="L23" s="5917"/>
      <c r="M23" s="5917"/>
      <c r="N23" s="5917"/>
    </row>
    <row r="24" spans="1:15" ht="21.3">
      <c r="A24" s="5917" t="str">
        <f>REKAPOK!A2:R2</f>
        <v>TAHUN ANGGARAN 2017</v>
      </c>
      <c r="B24" s="5917"/>
      <c r="C24" s="5917"/>
      <c r="D24" s="5917"/>
      <c r="E24" s="5917"/>
      <c r="F24" s="5917"/>
      <c r="G24" s="5917"/>
      <c r="H24" s="5917"/>
      <c r="I24" s="5917"/>
      <c r="J24" s="5917"/>
      <c r="K24" s="5917"/>
      <c r="L24" s="5917"/>
      <c r="M24" s="5917"/>
      <c r="N24" s="5917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18"/>
      <c r="M26" s="5918"/>
      <c r="N26" s="5918"/>
    </row>
    <row r="27" spans="1:15" ht="26.3" customHeight="1">
      <c r="A27" s="5900" t="s">
        <v>937</v>
      </c>
      <c r="B27" s="5905" t="s">
        <v>938</v>
      </c>
      <c r="C27" s="5906"/>
      <c r="D27" s="5907"/>
      <c r="E27" s="5905" t="s">
        <v>56</v>
      </c>
      <c r="F27" s="5906"/>
      <c r="G27" s="5907"/>
      <c r="H27" s="5903" t="s">
        <v>940</v>
      </c>
      <c r="I27" s="5919" t="s">
        <v>5</v>
      </c>
      <c r="J27" s="5919"/>
      <c r="K27" s="5919"/>
      <c r="L27" s="5903" t="s">
        <v>1128</v>
      </c>
      <c r="M27" s="5919" t="s">
        <v>6</v>
      </c>
      <c r="N27" s="5919" t="s">
        <v>478</v>
      </c>
    </row>
    <row r="28" spans="1:15" ht="26.3" customHeight="1">
      <c r="A28" s="5901"/>
      <c r="B28" s="5908"/>
      <c r="C28" s="5909"/>
      <c r="D28" s="5910"/>
      <c r="E28" s="5908"/>
      <c r="F28" s="5909"/>
      <c r="G28" s="5910"/>
      <c r="H28" s="5904"/>
      <c r="I28" s="168" t="s">
        <v>479</v>
      </c>
      <c r="J28" s="168" t="s">
        <v>433</v>
      </c>
      <c r="K28" s="168" t="s">
        <v>434</v>
      </c>
      <c r="L28" s="5904"/>
      <c r="M28" s="5919"/>
      <c r="N28" s="5919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20" t="s">
        <v>1090</v>
      </c>
      <c r="F31" s="5921"/>
      <c r="G31" s="5922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895" t="s">
        <v>265</v>
      </c>
      <c r="F34" s="5896"/>
      <c r="G34" s="5897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38" t="s">
        <v>1110</v>
      </c>
      <c r="B1" s="5938"/>
      <c r="C1" s="5938"/>
      <c r="D1" s="5938"/>
      <c r="E1" s="5938"/>
      <c r="F1" s="5938"/>
      <c r="G1" s="5938"/>
      <c r="H1" s="5938"/>
      <c r="I1" s="5938"/>
      <c r="J1" s="5938"/>
      <c r="K1" s="5938"/>
      <c r="L1" s="5938"/>
      <c r="M1" s="5938"/>
      <c r="N1" s="5938"/>
    </row>
    <row r="2" spans="1:18" ht="18.8" hidden="1" customHeight="1">
      <c r="A2" s="5938" t="e">
        <f>#REF!</f>
        <v>#REF!</v>
      </c>
      <c r="B2" s="5938"/>
      <c r="C2" s="5938"/>
      <c r="D2" s="5938"/>
      <c r="E2" s="5938"/>
      <c r="F2" s="5938"/>
      <c r="G2" s="5938"/>
      <c r="H2" s="5938"/>
      <c r="I2" s="5938"/>
      <c r="J2" s="5938"/>
      <c r="K2" s="5938"/>
      <c r="L2" s="5938"/>
      <c r="M2" s="5938"/>
      <c r="N2" s="5938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5945"/>
      <c r="M4" s="5945"/>
      <c r="N4" s="5945"/>
    </row>
    <row r="5" spans="1:18" ht="23.95" hidden="1" customHeight="1">
      <c r="A5" s="5929" t="s">
        <v>937</v>
      </c>
      <c r="B5" s="5932" t="s">
        <v>1112</v>
      </c>
      <c r="C5" s="5933"/>
      <c r="D5" s="5934"/>
      <c r="E5" s="5932" t="s">
        <v>1113</v>
      </c>
      <c r="F5" s="5933"/>
      <c r="G5" s="5934"/>
      <c r="H5" s="5931" t="s">
        <v>1114</v>
      </c>
      <c r="I5" s="5931" t="s">
        <v>1115</v>
      </c>
      <c r="J5" s="5931"/>
      <c r="K5" s="5931"/>
      <c r="L5" s="5943" t="s">
        <v>1116</v>
      </c>
      <c r="M5" s="5931" t="s">
        <v>6</v>
      </c>
      <c r="N5" s="5931" t="s">
        <v>478</v>
      </c>
    </row>
    <row r="6" spans="1:18" ht="23.95" hidden="1" customHeight="1">
      <c r="A6" s="5930"/>
      <c r="B6" s="5935"/>
      <c r="C6" s="5936"/>
      <c r="D6" s="5937"/>
      <c r="E6" s="5935"/>
      <c r="F6" s="5936"/>
      <c r="G6" s="5937"/>
      <c r="H6" s="5931"/>
      <c r="I6" s="56" t="s">
        <v>1117</v>
      </c>
      <c r="J6" s="56" t="s">
        <v>1118</v>
      </c>
      <c r="K6" s="56" t="s">
        <v>1119</v>
      </c>
      <c r="L6" s="5944"/>
      <c r="M6" s="5931"/>
      <c r="N6" s="5931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28"/>
      <c r="E21" s="5928"/>
      <c r="F21" s="5928"/>
      <c r="G21" s="5928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38" t="s">
        <v>1110</v>
      </c>
      <c r="B23" s="5938"/>
      <c r="C23" s="5938"/>
      <c r="D23" s="5938"/>
      <c r="E23" s="5938"/>
      <c r="F23" s="5938"/>
      <c r="G23" s="5938"/>
      <c r="H23" s="5938"/>
      <c r="I23" s="5938"/>
      <c r="J23" s="5938"/>
      <c r="K23" s="5938"/>
      <c r="L23" s="5938"/>
      <c r="M23" s="5938"/>
      <c r="N23" s="5938"/>
    </row>
    <row r="24" spans="1:14" ht="15.65">
      <c r="A24" s="5938" t="e">
        <f>A2</f>
        <v>#REF!</v>
      </c>
      <c r="B24" s="5938"/>
      <c r="C24" s="5938"/>
      <c r="D24" s="5938"/>
      <c r="E24" s="5938"/>
      <c r="F24" s="5938"/>
      <c r="G24" s="5938"/>
      <c r="H24" s="5938"/>
      <c r="I24" s="5938"/>
      <c r="J24" s="5938"/>
      <c r="K24" s="5938"/>
      <c r="L24" s="5938"/>
      <c r="M24" s="5938"/>
      <c r="N24" s="5938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39" t="s">
        <v>1140</v>
      </c>
      <c r="M26" s="5939"/>
      <c r="N26" s="5939"/>
    </row>
    <row r="27" spans="1:14" ht="21" customHeight="1">
      <c r="A27" s="5929" t="s">
        <v>937</v>
      </c>
      <c r="B27" s="5932" t="str">
        <f>REKAP!B27</f>
        <v>KODE REK.</v>
      </c>
      <c r="C27" s="5933"/>
      <c r="D27" s="5934"/>
      <c r="E27" s="5932" t="str">
        <f>REKAP!E27</f>
        <v>URAIAN</v>
      </c>
      <c r="F27" s="5933"/>
      <c r="G27" s="5934"/>
      <c r="H27" s="5931" t="str">
        <f>REKAP!H27</f>
        <v>TARGET 2017</v>
      </c>
      <c r="I27" s="5931" t="s">
        <v>5</v>
      </c>
      <c r="J27" s="5931"/>
      <c r="K27" s="5931"/>
      <c r="L27" s="5943" t="s">
        <v>1128</v>
      </c>
      <c r="M27" s="5931" t="s">
        <v>6</v>
      </c>
      <c r="N27" s="5931" t="s">
        <v>478</v>
      </c>
    </row>
    <row r="28" spans="1:14" ht="21" customHeight="1">
      <c r="A28" s="5930"/>
      <c r="B28" s="5935"/>
      <c r="C28" s="5936"/>
      <c r="D28" s="5937"/>
      <c r="E28" s="5935"/>
      <c r="F28" s="5936"/>
      <c r="G28" s="5937"/>
      <c r="H28" s="5931"/>
      <c r="I28" s="56" t="s">
        <v>479</v>
      </c>
      <c r="J28" s="56" t="s">
        <v>433</v>
      </c>
      <c r="K28" s="56" t="s">
        <v>434</v>
      </c>
      <c r="L28" s="5944"/>
      <c r="M28" s="5931"/>
      <c r="N28" s="5931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40" t="s">
        <v>130</v>
      </c>
      <c r="F33" s="5941"/>
      <c r="G33" s="5942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28"/>
      <c r="E44" s="5928"/>
      <c r="F44" s="5928"/>
      <c r="G44" s="5928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5946" t="s">
        <v>1263</v>
      </c>
      <c r="B1" s="5946"/>
      <c r="C1" s="5946"/>
      <c r="D1" s="5946"/>
      <c r="E1" s="5946"/>
      <c r="F1" s="5946"/>
      <c r="G1" s="5946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26" t="s">
        <v>415</v>
      </c>
      <c r="B2" s="5726"/>
      <c r="C2" s="5726"/>
      <c r="D2" s="5726"/>
      <c r="E2" s="5726"/>
      <c r="F2" s="5726"/>
      <c r="G2" s="5726"/>
      <c r="H2" s="5726"/>
      <c r="I2" s="5726"/>
      <c r="J2" s="5726"/>
      <c r="K2" s="5726"/>
      <c r="L2" s="5726"/>
      <c r="M2" s="5726"/>
      <c r="N2" s="5726"/>
      <c r="O2" s="5726"/>
      <c r="P2" s="5726"/>
      <c r="Q2" s="5726"/>
      <c r="R2" s="5726"/>
      <c r="S2" s="5726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27" t="s">
        <v>56</v>
      </c>
      <c r="C5" s="5728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29">
        <v>2</v>
      </c>
      <c r="C6" s="5730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23" t="s">
        <v>323</v>
      </c>
      <c r="C564" s="5723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24" t="s">
        <v>85</v>
      </c>
      <c r="C574" s="5724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25" t="s">
        <v>414</v>
      </c>
      <c r="B789" s="5725"/>
      <c r="C789" s="5725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5957" t="s">
        <v>1077</v>
      </c>
      <c r="E3" s="5957"/>
      <c r="F3" s="5957"/>
      <c r="G3" s="5957"/>
      <c r="H3" s="5957"/>
      <c r="I3" s="5957"/>
      <c r="J3" s="5957"/>
      <c r="K3" s="5957"/>
      <c r="L3" s="5957"/>
      <c r="M3" s="5957"/>
      <c r="N3" s="5957"/>
      <c r="O3" s="5957"/>
      <c r="P3" s="5957"/>
      <c r="Q3" s="5957"/>
      <c r="R3" s="5957"/>
      <c r="S3" s="5957"/>
      <c r="T3" s="5957"/>
      <c r="U3" s="5957"/>
      <c r="V3" s="5957"/>
      <c r="W3" s="5957"/>
      <c r="X3" s="5957"/>
      <c r="Y3" s="5957"/>
      <c r="Z3" s="5957"/>
      <c r="AA3" s="5957"/>
      <c r="AB3" s="5957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5958" t="s">
        <v>1112</v>
      </c>
      <c r="E6" s="5959"/>
      <c r="F6" s="5959"/>
      <c r="G6" s="5959"/>
      <c r="H6" s="5960"/>
      <c r="I6" s="5688"/>
      <c r="J6" s="5964" t="s">
        <v>1258</v>
      </c>
      <c r="K6" s="5965"/>
      <c r="L6" s="5966"/>
      <c r="M6" s="5623" t="s">
        <v>1491</v>
      </c>
      <c r="N6" s="5623" t="s">
        <v>1492</v>
      </c>
      <c r="O6" s="5947" t="s">
        <v>477</v>
      </c>
      <c r="P6" s="5624" t="s">
        <v>1491</v>
      </c>
      <c r="Q6" s="5947" t="s">
        <v>477</v>
      </c>
      <c r="R6" s="5970" t="s">
        <v>6</v>
      </c>
      <c r="S6" s="5623" t="s">
        <v>1491</v>
      </c>
      <c r="T6" s="5947" t="s">
        <v>477</v>
      </c>
      <c r="U6" s="5624" t="s">
        <v>1491</v>
      </c>
      <c r="V6" s="5947" t="s">
        <v>477</v>
      </c>
      <c r="W6" s="5949" t="s">
        <v>1490</v>
      </c>
      <c r="X6" s="5623" t="s">
        <v>1492</v>
      </c>
      <c r="Y6" s="5947" t="s">
        <v>477</v>
      </c>
      <c r="Z6" s="5624" t="s">
        <v>1491</v>
      </c>
      <c r="AA6" s="5947" t="s">
        <v>477</v>
      </c>
      <c r="AB6" s="5949" t="s">
        <v>6</v>
      </c>
      <c r="AF6" s="5338"/>
    </row>
    <row r="7" spans="1:33" s="5333" customFormat="1" ht="13" customHeight="1">
      <c r="A7" s="5340"/>
      <c r="B7" s="5340"/>
      <c r="C7" s="5340"/>
      <c r="D7" s="5961"/>
      <c r="E7" s="5962"/>
      <c r="F7" s="5962"/>
      <c r="G7" s="5962"/>
      <c r="H7" s="5963"/>
      <c r="I7" s="5628"/>
      <c r="J7" s="5967"/>
      <c r="K7" s="5968"/>
      <c r="L7" s="5969"/>
      <c r="M7" s="5625" t="s">
        <v>1489</v>
      </c>
      <c r="N7" s="5625" t="s">
        <v>1489</v>
      </c>
      <c r="O7" s="5948"/>
      <c r="P7" s="5626" t="s">
        <v>1488</v>
      </c>
      <c r="Q7" s="5948"/>
      <c r="R7" s="5971"/>
      <c r="S7" s="5625" t="s">
        <v>1493</v>
      </c>
      <c r="T7" s="5948"/>
      <c r="U7" s="5626" t="s">
        <v>1488</v>
      </c>
      <c r="V7" s="5948"/>
      <c r="W7" s="5950"/>
      <c r="X7" s="5625" t="s">
        <v>1493</v>
      </c>
      <c r="Y7" s="5948"/>
      <c r="Z7" s="5626" t="s">
        <v>1488</v>
      </c>
      <c r="AA7" s="5948"/>
      <c r="AB7" s="5950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M10-[64]komponen!M11</f>
        <v>#REF!</v>
      </c>
      <c r="N9" s="5539" t="e">
        <f>N10-[64]komponen!N11</f>
        <v>#REF!</v>
      </c>
      <c r="O9" s="5539" t="e">
        <f>O10-[64]komponen!O11</f>
        <v>#REF!</v>
      </c>
      <c r="P9" s="5540" t="e">
        <f>P10-[64]komponen!P11</f>
        <v>#REF!</v>
      </c>
      <c r="Q9" s="5539"/>
      <c r="R9" s="5539"/>
      <c r="S9" s="5620" t="e">
        <f>S10-[64]komponen!S11</f>
        <v>#REF!</v>
      </c>
      <c r="T9" s="5620" t="e">
        <f>T10-[64]komponen!AD11</f>
        <v>#REF!</v>
      </c>
      <c r="U9" s="5621">
        <f>U10-[64]komponen!AE11</f>
        <v>2203291939258</v>
      </c>
      <c r="V9" s="5620" t="e">
        <f>V10-[64]komponen!V11</f>
        <v>#REF!</v>
      </c>
      <c r="W9" s="5620"/>
      <c r="X9" s="5665" t="e">
        <f>X10-#REF!</f>
        <v>#REF!</v>
      </c>
      <c r="Y9" s="5620" t="e">
        <f>Y10-[64]komponen!AI11</f>
        <v>#REF!</v>
      </c>
      <c r="Z9" s="5621">
        <f>Z10-[64]komponen!AJ11</f>
        <v>3576520815258</v>
      </c>
      <c r="AA9" s="5620" t="e">
        <f>AA10-[64]komponen!AA11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87" t="s">
        <v>443</v>
      </c>
      <c r="J107" s="5951" t="s">
        <v>1477</v>
      </c>
      <c r="K107" s="5952"/>
      <c r="L107" s="5953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76" t="s">
        <v>443</v>
      </c>
      <c r="E289" s="5677" t="s">
        <v>58</v>
      </c>
      <c r="F289" s="5677" t="s">
        <v>460</v>
      </c>
      <c r="G289" s="5678" t="s">
        <v>438</v>
      </c>
      <c r="H289" s="5677"/>
      <c r="I289" s="5679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0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0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1513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1" t="s">
        <v>438</v>
      </c>
      <c r="H290" s="5439" t="s">
        <v>437</v>
      </c>
      <c r="I290" s="5682"/>
      <c r="J290" s="5577" t="s">
        <v>1512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0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0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1513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2"/>
      <c r="F478" s="5440"/>
      <c r="G478" s="5683"/>
      <c r="H478" s="5570"/>
      <c r="I478" s="5683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1513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1513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1"/>
      <c r="H495" s="5681"/>
      <c r="I495" s="5683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1"/>
      <c r="H496" s="5681"/>
      <c r="I496" s="5683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84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1513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2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3"/>
      <c r="J597" s="5664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66"/>
      <c r="J790" s="5577" t="s">
        <v>1153</v>
      </c>
      <c r="K790" s="5589"/>
      <c r="L790" s="5590"/>
      <c r="M790" s="5667">
        <v>349188927000</v>
      </c>
      <c r="N790" s="5668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1513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69" t="s">
        <v>1329</v>
      </c>
      <c r="K791" s="5475"/>
      <c r="L791" s="5563"/>
      <c r="M791" s="5670">
        <v>12409413400</v>
      </c>
      <c r="N791" s="5671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69" t="s">
        <v>1328</v>
      </c>
      <c r="K792" s="5475"/>
      <c r="L792" s="5563"/>
      <c r="M792" s="5670">
        <v>1136547600</v>
      </c>
      <c r="N792" s="5671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69" t="s">
        <v>1327</v>
      </c>
      <c r="K793" s="5475"/>
      <c r="L793" s="5563"/>
      <c r="M793" s="5670">
        <v>45850314300</v>
      </c>
      <c r="N793" s="5671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69" t="s">
        <v>1326</v>
      </c>
      <c r="K794" s="5475"/>
      <c r="L794" s="5563"/>
      <c r="M794" s="5670">
        <v>2794296900</v>
      </c>
      <c r="N794" s="5671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69" t="s">
        <v>1325</v>
      </c>
      <c r="K795" s="5475"/>
      <c r="L795" s="5563"/>
      <c r="M795" s="5670">
        <v>22435201900</v>
      </c>
      <c r="N795" s="5671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69" t="s">
        <v>1324</v>
      </c>
      <c r="K796" s="5475"/>
      <c r="L796" s="5563"/>
      <c r="M796" s="5670">
        <v>13099766900</v>
      </c>
      <c r="N796" s="5671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69" t="s">
        <v>1322</v>
      </c>
      <c r="K797" s="5475"/>
      <c r="L797" s="5563"/>
      <c r="M797" s="5670">
        <v>165308093000</v>
      </c>
      <c r="N797" s="5671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69" t="s">
        <v>1321</v>
      </c>
      <c r="K798" s="5475"/>
      <c r="L798" s="5563"/>
      <c r="M798" s="5670">
        <v>1017218000</v>
      </c>
      <c r="N798" s="5671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69" t="s">
        <v>1320</v>
      </c>
      <c r="K799" s="5475"/>
      <c r="L799" s="5563"/>
      <c r="M799" s="5670">
        <v>219448000</v>
      </c>
      <c r="N799" s="5671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69" t="s">
        <v>1319</v>
      </c>
      <c r="K800" s="5475"/>
      <c r="L800" s="5563"/>
      <c r="M800" s="5672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3"/>
      <c r="N801" s="5674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66"/>
      <c r="J802" s="5577" t="s">
        <v>1154</v>
      </c>
      <c r="K802" s="5475"/>
      <c r="L802" s="5563"/>
      <c r="M802" s="5667">
        <v>214277500000</v>
      </c>
      <c r="N802" s="5675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1513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85">
        <v>4000000000</v>
      </c>
      <c r="N817" s="5685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1513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86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86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86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86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86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86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86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86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86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89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89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1511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0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0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1513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1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5954" t="s">
        <v>1280</v>
      </c>
      <c r="E1069" s="5955"/>
      <c r="F1069" s="5955"/>
      <c r="G1069" s="5955"/>
      <c r="H1069" s="5955"/>
      <c r="I1069" s="5955"/>
      <c r="J1069" s="5955"/>
      <c r="K1069" s="5955"/>
      <c r="L1069" s="5956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9"/>
  <sheetViews>
    <sheetView tabSelected="1" view="pageBreakPreview" zoomScaleNormal="120" zoomScaleSheetLayoutView="100" workbookViewId="0">
      <selection activeCell="B12" sqref="B12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7.6640625" style="257" customWidth="1"/>
    <col min="8" max="8" width="20.33203125" style="257" customWidth="1"/>
    <col min="9" max="9" width="11.21875" style="257" customWidth="1"/>
    <col min="10" max="10" width="15.109375" style="257" bestFit="1" customWidth="1"/>
    <col min="11" max="16384" width="9.109375" style="189"/>
  </cols>
  <sheetData>
    <row r="1" spans="1:10" ht="18.2" customHeight="1">
      <c r="A1" s="5736" t="s">
        <v>1519</v>
      </c>
      <c r="B1" s="5736"/>
      <c r="C1" s="5736"/>
      <c r="D1" s="5736"/>
      <c r="E1" s="5736"/>
      <c r="F1" s="5736"/>
      <c r="G1" s="5736"/>
      <c r="H1" s="5736"/>
      <c r="I1" s="5736"/>
      <c r="J1" s="5736"/>
    </row>
    <row r="2" spans="1:10" ht="18.2" customHeight="1">
      <c r="A2" s="5736"/>
      <c r="B2" s="5736"/>
      <c r="C2" s="5736"/>
      <c r="D2" s="5736"/>
      <c r="E2" s="5736"/>
      <c r="F2" s="5736"/>
      <c r="G2" s="5736"/>
      <c r="H2" s="5736"/>
      <c r="I2" s="5736"/>
      <c r="J2" s="5736"/>
    </row>
    <row r="3" spans="1:10" ht="8.4499999999999993" customHeight="1">
      <c r="A3" s="5737"/>
      <c r="B3" s="5737"/>
      <c r="C3" s="5737"/>
      <c r="D3" s="5737"/>
      <c r="E3" s="5737"/>
      <c r="F3" s="5737"/>
      <c r="G3" s="5737"/>
      <c r="H3" s="5737"/>
      <c r="I3" s="5737"/>
      <c r="J3" s="5737"/>
    </row>
    <row r="4" spans="1:10" ht="12.05" customHeight="1">
      <c r="A4" s="5692" t="s">
        <v>937</v>
      </c>
      <c r="B4" s="5732" t="s">
        <v>56</v>
      </c>
      <c r="C4" s="5732"/>
      <c r="D4" s="5732"/>
      <c r="E4" s="5733" t="s">
        <v>474</v>
      </c>
      <c r="F4" s="5733" t="s">
        <v>475</v>
      </c>
      <c r="G4" s="5710" t="s">
        <v>1517</v>
      </c>
      <c r="H4" s="5710" t="s">
        <v>1514</v>
      </c>
      <c r="I4" s="5710" t="s">
        <v>6</v>
      </c>
      <c r="J4" s="5710" t="s">
        <v>1516</v>
      </c>
    </row>
    <row r="5" spans="1:10" ht="15.85" customHeight="1">
      <c r="A5" s="5693" t="s">
        <v>942</v>
      </c>
      <c r="B5" s="5735" t="s">
        <v>1080</v>
      </c>
      <c r="C5" s="5735"/>
      <c r="D5" s="5735"/>
      <c r="E5" s="5734"/>
      <c r="F5" s="5734"/>
      <c r="G5" s="5711"/>
      <c r="H5" s="5712" t="s">
        <v>1518</v>
      </c>
      <c r="I5" s="5712" t="s">
        <v>1514</v>
      </c>
      <c r="J5" s="5712" t="s">
        <v>1515</v>
      </c>
    </row>
    <row r="6" spans="1:10" s="5690" customFormat="1" ht="11.15" customHeight="1">
      <c r="A6" s="5694"/>
      <c r="B6" s="5731">
        <v>2</v>
      </c>
      <c r="C6" s="5731"/>
      <c r="D6" s="5731"/>
      <c r="E6" s="5694">
        <v>4</v>
      </c>
      <c r="F6" s="5694">
        <v>5</v>
      </c>
      <c r="G6" s="5709">
        <v>3</v>
      </c>
      <c r="H6" s="5709">
        <v>4</v>
      </c>
      <c r="I6" s="5709">
        <v>5</v>
      </c>
      <c r="J6" s="5709">
        <v>6</v>
      </c>
    </row>
    <row r="7" spans="1:10" s="5691" customFormat="1" ht="15.05" customHeight="1">
      <c r="A7" s="5713">
        <v>1</v>
      </c>
      <c r="B7" s="5695" t="s">
        <v>1141</v>
      </c>
      <c r="C7" s="5696"/>
      <c r="D7" s="5696"/>
      <c r="E7" s="5697">
        <f t="shared" ref="E7:F7" si="0">SUM(E8:E12)</f>
        <v>1037549599000</v>
      </c>
      <c r="F7" s="5697">
        <f t="shared" si="0"/>
        <v>1003260953668</v>
      </c>
      <c r="G7" s="5707">
        <v>1353790000000</v>
      </c>
      <c r="H7" s="5707">
        <v>1404853174621</v>
      </c>
      <c r="I7" s="5707">
        <v>103.77186820858479</v>
      </c>
      <c r="J7" s="5707">
        <v>51063174621</v>
      </c>
    </row>
    <row r="8" spans="1:10" ht="15.05" customHeight="1">
      <c r="A8" s="5698"/>
      <c r="B8" s="5699" t="s">
        <v>1142</v>
      </c>
      <c r="C8" s="5699"/>
      <c r="D8" s="5699"/>
      <c r="E8" s="5700">
        <f>'KOM opsi 1'!J14</f>
        <v>248153000000</v>
      </c>
      <c r="F8" s="5700">
        <f>'KOM opsi 1'!K14</f>
        <v>269187973631</v>
      </c>
      <c r="G8" s="5708">
        <v>407690000000</v>
      </c>
      <c r="H8" s="5708">
        <v>437057973846</v>
      </c>
      <c r="I8" s="5708">
        <v>107.20350605754372</v>
      </c>
      <c r="J8" s="5708">
        <v>29367973846</v>
      </c>
    </row>
    <row r="9" spans="1:10" ht="15.05" customHeight="1">
      <c r="A9" s="5701"/>
      <c r="B9" s="5702" t="s">
        <v>1153</v>
      </c>
      <c r="C9" s="5702"/>
      <c r="D9" s="5702"/>
      <c r="E9" s="5703">
        <f>'KOM opsi 1'!J26</f>
        <v>318503155000</v>
      </c>
      <c r="F9" s="5703">
        <f>'KOM opsi 1'!K26</f>
        <v>322208887701</v>
      </c>
      <c r="G9" s="5708">
        <v>381000000000</v>
      </c>
      <c r="H9" s="5708">
        <v>404003270756</v>
      </c>
      <c r="I9" s="5708">
        <v>106.03760387296587</v>
      </c>
      <c r="J9" s="5708">
        <v>23003270756</v>
      </c>
    </row>
    <row r="10" spans="1:10" ht="15.05" customHeight="1">
      <c r="A10" s="5701"/>
      <c r="B10" s="5702" t="s">
        <v>1154</v>
      </c>
      <c r="C10" s="5702"/>
      <c r="D10" s="5702"/>
      <c r="E10" s="5703">
        <f>'KOM opsi 1'!J38</f>
        <v>192900000000</v>
      </c>
      <c r="F10" s="5703">
        <f>'KOM opsi 1'!K38</f>
        <v>188945861622</v>
      </c>
      <c r="G10" s="5708">
        <v>254220000000</v>
      </c>
      <c r="H10" s="5708">
        <v>268968064291</v>
      </c>
      <c r="I10" s="5708">
        <v>105.80129977617811</v>
      </c>
      <c r="J10" s="5708">
        <v>14748064291</v>
      </c>
    </row>
    <row r="11" spans="1:10" ht="15.05" customHeight="1">
      <c r="A11" s="5701"/>
      <c r="B11" s="5702" t="s">
        <v>1156</v>
      </c>
      <c r="C11" s="5702"/>
      <c r="D11" s="5702"/>
      <c r="E11" s="5703">
        <f>'KOM opsi 1'!J40</f>
        <v>300000000</v>
      </c>
      <c r="F11" s="5703">
        <f>'KOM opsi 1'!K40</f>
        <v>361290857</v>
      </c>
      <c r="G11" s="5708">
        <v>880000000</v>
      </c>
      <c r="H11" s="5708">
        <v>896510644</v>
      </c>
      <c r="I11" s="5708">
        <v>101.87620954545456</v>
      </c>
      <c r="J11" s="5708">
        <v>16510644</v>
      </c>
    </row>
    <row r="12" spans="1:10" ht="15.05" customHeight="1">
      <c r="A12" s="5704"/>
      <c r="B12" s="5705" t="s">
        <v>1157</v>
      </c>
      <c r="C12" s="5705"/>
      <c r="D12" s="5705"/>
      <c r="E12" s="5706">
        <f>'KOM opsi 1'!J42</f>
        <v>277693444000</v>
      </c>
      <c r="F12" s="5706">
        <f>'KOM opsi 1'!K42</f>
        <v>222556939857</v>
      </c>
      <c r="G12" s="5708">
        <v>310000000000</v>
      </c>
      <c r="H12" s="5708">
        <v>293927355084</v>
      </c>
      <c r="I12" s="5708">
        <v>94.815275833548384</v>
      </c>
      <c r="J12" s="5708">
        <v>-16072644916</v>
      </c>
    </row>
    <row r="13" spans="1:10">
      <c r="D13" s="189" t="s">
        <v>700</v>
      </c>
      <c r="E13" s="3389"/>
      <c r="F13" s="3389"/>
    </row>
    <row r="14" spans="1:10">
      <c r="E14" s="436"/>
      <c r="F14" s="436"/>
    </row>
    <row r="15" spans="1:10">
      <c r="E15" s="436"/>
      <c r="F15" s="436"/>
    </row>
    <row r="16" spans="1:10" ht="12.7" customHeight="1">
      <c r="D16" s="190"/>
      <c r="E16" s="3391"/>
      <c r="F16" s="3391"/>
    </row>
    <row r="17" spans="2:6" ht="16.45" customHeight="1">
      <c r="B17" s="3393"/>
      <c r="C17" s="3393"/>
    </row>
    <row r="18" spans="2:6" ht="13" customHeight="1"/>
    <row r="19" spans="2:6">
      <c r="D19" s="3396"/>
      <c r="E19" s="3389"/>
      <c r="F19" s="3389"/>
    </row>
  </sheetData>
  <sheetProtection selectLockedCells="1" selectUnlockedCells="1"/>
  <mergeCells count="6">
    <mergeCell ref="A1:J3"/>
    <mergeCell ref="B6:D6"/>
    <mergeCell ref="B4:D4"/>
    <mergeCell ref="E4:E5"/>
    <mergeCell ref="F4:F5"/>
    <mergeCell ref="B5:D5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44" t="s">
        <v>1270</v>
      </c>
      <c r="H2" s="5745"/>
      <c r="I2" s="5745"/>
      <c r="J2" s="5745"/>
      <c r="K2" s="5745"/>
      <c r="L2" s="5745"/>
      <c r="M2" s="5745"/>
      <c r="N2" s="5745"/>
      <c r="O2" s="5745"/>
      <c r="P2" s="5745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38" t="s">
        <v>1269</v>
      </c>
      <c r="B4" s="5739"/>
      <c r="C4" s="5739"/>
      <c r="D4" s="5740"/>
      <c r="G4" s="5746" t="s">
        <v>55</v>
      </c>
      <c r="H4" s="5747" t="s">
        <v>56</v>
      </c>
      <c r="I4" s="5747"/>
      <c r="J4" s="5748" t="s">
        <v>416</v>
      </c>
      <c r="K4" s="5749" t="s">
        <v>5</v>
      </c>
      <c r="L4" s="5749"/>
      <c r="M4" s="5749"/>
      <c r="N4" s="5750" t="s">
        <v>1220</v>
      </c>
      <c r="O4" s="5748" t="s">
        <v>430</v>
      </c>
      <c r="P4" s="5752" t="s">
        <v>6</v>
      </c>
      <c r="Q4" s="4839"/>
    </row>
    <row r="5" spans="1:18" s="4026" customFormat="1" ht="23.35" customHeight="1">
      <c r="A5" s="5741"/>
      <c r="B5" s="5742"/>
      <c r="C5" s="5742"/>
      <c r="D5" s="5743"/>
      <c r="G5" s="5746"/>
      <c r="H5" s="5747"/>
      <c r="I5" s="5747"/>
      <c r="J5" s="5748"/>
      <c r="K5" s="4515" t="s">
        <v>432</v>
      </c>
      <c r="L5" s="4515" t="s">
        <v>433</v>
      </c>
      <c r="M5" s="4515" t="s">
        <v>434</v>
      </c>
      <c r="N5" s="5751"/>
      <c r="O5" s="5748"/>
      <c r="P5" s="5752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753">
        <v>2</v>
      </c>
      <c r="I6" s="5754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755" t="s">
        <v>435</v>
      </c>
      <c r="B8" s="5756"/>
      <c r="C8" s="5756"/>
      <c r="D8" s="5756"/>
      <c r="E8" s="5756"/>
      <c r="F8" s="5757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'[2]ALL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'[2]ALL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'[2]ALL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'[2]ALL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'[2]ALL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'[2]ALL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'[2]ALL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'[2]ALL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'[2]ALL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'[2]ALL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'[2]ALL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'[2]ALL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'[2]ALL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'[2]ALL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'[2]ALL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'[2]ALL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'[2]ALL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'[2]ALL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'[2]ALL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'[2]ALL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'[2]ALL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'[2]ALL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'[2]ALL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'[2]ALL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'[2]ALL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'[2]ALL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'[2]ALL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'[2]ALL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'[2]ALL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'[2]ALL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'[2]ALL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'[2]ALL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'[2]ALL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'[2]ALL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'[2]ALL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'[2]ALL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'[2]ALL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'[2]ALL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'[2]ALL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'[2]ALL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'[2]ALL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'[2]ALL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'[2]ALL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'[2]ALL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'[2]ALL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'[2]ALL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'[2]ALL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'[2]ALL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'[2]ALL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'[2]ALL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'[2]ALL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'[2]ALL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'[2]ALL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'[2]ALL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'[2]ALL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'[2]ALL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'[2]ALL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'[2]ALL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'[2]ALL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'[2]ALL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'[2]ALL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'[2]ALL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'[2]ALL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'[2]ALL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'[2]ALL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'[2]ALL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'[2]ALL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'[2]ALL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'[2]ALL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'[2]ALL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'[2]ALL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'[2]ALL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'[2]ALL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'[2]ALL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'[2]ALL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'[2]ALL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'[2]ALL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'[2]ALL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'[2]ALL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'[2]ALL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'[2]ALL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'[2]ALL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'[2]ALL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'[2]ALL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'[2]ALL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'[2]ALL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'[2]ALL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'[2]ALL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'[2]ALL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'[2]ALL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'[2]ALL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'[2]ALL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'[2]ALL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'[2]ALL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'[2]ALL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'[2]ALL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'[2]ALL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'[2]ALL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'[2]ALL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'[2]ALL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'[2]ALL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'[2]ALL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'[2]ALL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'[2]ALL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'[2]ALL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'[2]ALL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'[2]ALL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'[2]ALL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'[2]ALL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'[2]ALL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'[2]ALL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'[2]ALL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'[2]ALL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'[2]ALL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'[2]ALL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'[2]ALL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'[2]ALL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'[2]ALL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'[2]ALL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'[2]ALL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'[2]ALL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'[2]ALL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'[2]ALL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758" t="s">
        <v>323</v>
      </c>
      <c r="I614" s="5758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'[2]ALL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759" t="s">
        <v>85</v>
      </c>
      <c r="I625" s="5759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'[2]ALL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'[2]ALL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'[2]ALL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'[2]ALL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'[2]ALL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'[2]ALL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'[2]ALL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'[2]ALL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'[2]ALL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'[2]ALL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'[2]ALL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'[2]ALL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'[2]ALL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'[2]ALL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'[2]ALL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'[2]ALL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'[2]ALL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'[2]ALL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'[2]ALL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'[2]ALL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'[2]ALL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'[2]ALL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'[2]ALL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'[2]ALL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'[2]ALL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'[2]ALL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'[2]ALL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'[2]ALL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'[2]ALL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'[2]ALL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'[2]ALL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'[2]ALL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'[2]ALL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'[2]ALL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'[2]ALL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'[2]ALL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'[2]ALL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'[2]ALL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'[2]ALL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'[2]ALL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'[2]ALL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'[2]ALL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'[2]ALL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'[2]ALL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'[2]ALL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'[2]ALL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'[2]ALL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'[2]ALL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'[2]ALL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'[2]ALL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'[2]ALL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'[2]ALL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'[2]ALL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'[2]ALL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'[2]ALL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'[2]ALL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'[2]ALL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'[2]ALL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'[2]ALL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'[2]ALL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'[2]ALL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'[2]ALL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'[2]ALL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'[2]ALL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'[2]ALL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'[2]ALL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'[2]ALL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'[2]ALL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'[2]ALL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'[2]ALL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'[2]ALL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'[2]ALL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'[2]ALL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'[2]ALL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'[2]ALL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'[2]ALL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'[2]ALL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'[2]ALL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'[2]ALL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'[2]ALL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'[2]ALL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'[2]ALL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'[2]ALL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'[2]ALL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'[2]ALL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'[2]ALL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'[2]ALL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'[2]ALL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'[2]ALL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'[2]ALL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'[2]ALL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'[2]ALL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'[2]ALL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'[2]ALL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760" t="s">
        <v>414</v>
      </c>
      <c r="H846" s="5761"/>
      <c r="I846" s="5762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L850-[2]KOM!N196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L854-[2]KOM!N393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H6:I6"/>
    <mergeCell ref="A8:F8"/>
    <mergeCell ref="H614:I614"/>
    <mergeCell ref="H625:I625"/>
    <mergeCell ref="G846:I846"/>
    <mergeCell ref="A4:D5"/>
    <mergeCell ref="G2:P2"/>
    <mergeCell ref="G4:G5"/>
    <mergeCell ref="H4:I5"/>
    <mergeCell ref="J4:J5"/>
    <mergeCell ref="K4:M4"/>
    <mergeCell ref="N4:N5"/>
    <mergeCell ref="O4:O5"/>
    <mergeCell ref="P4:P5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77" t="s">
        <v>1182</v>
      </c>
      <c r="B2" s="5777"/>
      <c r="C2" s="5777"/>
      <c r="D2" s="5777"/>
      <c r="E2" s="5777"/>
      <c r="F2" s="5777"/>
      <c r="G2" s="5777"/>
      <c r="H2" s="5777"/>
      <c r="I2" s="5777"/>
      <c r="J2" s="5777"/>
      <c r="K2" s="5777"/>
      <c r="L2" s="5777"/>
      <c r="M2" s="5777"/>
      <c r="N2" s="5777"/>
      <c r="O2" s="5777"/>
      <c r="P2" s="5777"/>
      <c r="Q2" s="5777"/>
      <c r="R2" s="5777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771" t="s">
        <v>477</v>
      </c>
      <c r="R5" s="5786" t="s">
        <v>6</v>
      </c>
      <c r="S5" s="5769" t="s">
        <v>1195</v>
      </c>
      <c r="T5" s="5771" t="s">
        <v>477</v>
      </c>
      <c r="U5" s="5773" t="s">
        <v>478</v>
      </c>
      <c r="V5" s="1846"/>
    </row>
    <row r="6" spans="1:22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787"/>
      <c r="S6" s="5770"/>
      <c r="T6" s="5772"/>
      <c r="U6" s="5773"/>
      <c r="V6" s="1846"/>
    </row>
    <row r="7" spans="1:22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[3]MAR!I416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776" t="s">
        <v>85</v>
      </c>
      <c r="I476" s="5776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63"/>
      <c r="B582" s="5763"/>
      <c r="C582" s="5763"/>
      <c r="D582" s="5763"/>
      <c r="E582" s="5763"/>
      <c r="F582" s="5763"/>
      <c r="G582" s="5763"/>
      <c r="H582" s="5763"/>
      <c r="I582" s="5764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65" t="s">
        <v>667</v>
      </c>
      <c r="I605" s="5766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67" t="s">
        <v>683</v>
      </c>
      <c r="I634" s="5768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5.85" customHeight="1">
      <c r="A4" s="196" t="s">
        <v>937</v>
      </c>
      <c r="B4" s="5793" t="s">
        <v>938</v>
      </c>
      <c r="C4" s="5794"/>
      <c r="D4" s="5794"/>
      <c r="E4" s="5794"/>
      <c r="F4" s="5794"/>
      <c r="G4" s="5795"/>
      <c r="H4" s="5799" t="s">
        <v>56</v>
      </c>
      <c r="I4" s="5799"/>
      <c r="J4" s="5799"/>
      <c r="K4" s="5800" t="s">
        <v>474</v>
      </c>
      <c r="L4" s="5800" t="s">
        <v>475</v>
      </c>
      <c r="M4" s="5800" t="s">
        <v>416</v>
      </c>
      <c r="N4" s="5802" t="s">
        <v>1078</v>
      </c>
      <c r="O4" s="214" t="s">
        <v>476</v>
      </c>
      <c r="P4" s="5803" t="s">
        <v>477</v>
      </c>
      <c r="Q4" s="5805" t="s">
        <v>6</v>
      </c>
      <c r="R4" s="5806" t="s">
        <v>704</v>
      </c>
    </row>
    <row r="5" spans="1:21" ht="14.25" customHeight="1">
      <c r="A5" s="197" t="s">
        <v>942</v>
      </c>
      <c r="B5" s="5796"/>
      <c r="C5" s="5797"/>
      <c r="D5" s="5797"/>
      <c r="E5" s="5797"/>
      <c r="F5" s="5797"/>
      <c r="G5" s="5798"/>
      <c r="H5" s="5808" t="s">
        <v>1080</v>
      </c>
      <c r="I5" s="5808"/>
      <c r="J5" s="5808"/>
      <c r="K5" s="5801"/>
      <c r="L5" s="5801"/>
      <c r="M5" s="5801"/>
      <c r="N5" s="5802"/>
      <c r="O5" s="215" t="s">
        <v>481</v>
      </c>
      <c r="P5" s="5804"/>
      <c r="Q5" s="5805"/>
      <c r="R5" s="5807"/>
    </row>
    <row r="6" spans="1:21" ht="12.7" customHeight="1">
      <c r="A6" s="198">
        <v>1</v>
      </c>
      <c r="B6" s="5788">
        <v>2</v>
      </c>
      <c r="C6" s="5788"/>
      <c r="D6" s="5788"/>
      <c r="E6" s="5788"/>
      <c r="F6" s="5788"/>
      <c r="G6" s="5788"/>
      <c r="H6" s="5789">
        <v>3</v>
      </c>
      <c r="I6" s="5789"/>
      <c r="J6" s="5789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77" t="s">
        <v>1182</v>
      </c>
      <c r="B2" s="5777"/>
      <c r="C2" s="5777"/>
      <c r="D2" s="5777"/>
      <c r="E2" s="5777"/>
      <c r="F2" s="5777"/>
      <c r="G2" s="5777"/>
      <c r="H2" s="5777"/>
      <c r="I2" s="5777"/>
      <c r="J2" s="5777"/>
      <c r="K2" s="5777"/>
      <c r="L2" s="5777"/>
      <c r="M2" s="5777"/>
      <c r="N2" s="5777"/>
      <c r="O2" s="5777"/>
      <c r="P2" s="5777"/>
      <c r="Q2" s="5777"/>
      <c r="R2" s="5777"/>
      <c r="S2" s="3891"/>
      <c r="T2" s="3891"/>
      <c r="U2" s="3891"/>
    </row>
    <row r="3" spans="1:22" ht="18" customHeight="1">
      <c r="A3" s="5809" t="s">
        <v>1265</v>
      </c>
      <c r="B3" s="5809"/>
      <c r="C3" s="5809"/>
      <c r="D3" s="5809"/>
      <c r="E3" s="5809"/>
      <c r="F3" s="5809"/>
      <c r="G3" s="5809"/>
      <c r="H3" s="5809"/>
      <c r="I3" s="5809"/>
      <c r="J3" s="5809"/>
      <c r="K3" s="5809"/>
      <c r="L3" s="5809"/>
      <c r="M3" s="5809"/>
      <c r="N3" s="5809"/>
      <c r="O3" s="5809"/>
      <c r="P3" s="5809"/>
      <c r="Q3" s="5809"/>
      <c r="R3" s="5809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778" t="s">
        <v>435</v>
      </c>
      <c r="B5" s="5778"/>
      <c r="C5" s="5778"/>
      <c r="D5" s="5778"/>
      <c r="E5" s="5778"/>
      <c r="F5" s="5779" t="s">
        <v>56</v>
      </c>
      <c r="G5" s="5779"/>
      <c r="H5" s="5779"/>
      <c r="I5" s="5779"/>
      <c r="J5" s="5780" t="s">
        <v>474</v>
      </c>
      <c r="K5" s="5780" t="s">
        <v>475</v>
      </c>
      <c r="L5" s="5782" t="str">
        <f>PerDinas!K5</f>
        <v>TARGET 2017</v>
      </c>
      <c r="M5" s="5783" t="s">
        <v>5</v>
      </c>
      <c r="N5" s="5784"/>
      <c r="O5" s="5785"/>
      <c r="P5" s="1869" t="s">
        <v>476</v>
      </c>
      <c r="Q5" s="5771" t="s">
        <v>477</v>
      </c>
      <c r="R5" s="5786" t="s">
        <v>6</v>
      </c>
      <c r="S5" s="5769" t="s">
        <v>1195</v>
      </c>
      <c r="T5" s="5771" t="s">
        <v>477</v>
      </c>
      <c r="U5" s="5773" t="s">
        <v>478</v>
      </c>
      <c r="V5" s="1846"/>
    </row>
    <row r="6" spans="1:22" s="257" customFormat="1" ht="13" customHeight="1">
      <c r="A6" s="5778"/>
      <c r="B6" s="5778"/>
      <c r="C6" s="5778"/>
      <c r="D6" s="5778"/>
      <c r="E6" s="5778"/>
      <c r="F6" s="5779"/>
      <c r="G6" s="5779"/>
      <c r="H6" s="5779"/>
      <c r="I6" s="5779"/>
      <c r="J6" s="5781"/>
      <c r="K6" s="5781"/>
      <c r="L6" s="5782"/>
      <c r="M6" s="1868" t="s">
        <v>479</v>
      </c>
      <c r="N6" s="1868" t="s">
        <v>433</v>
      </c>
      <c r="O6" s="1868" t="s">
        <v>480</v>
      </c>
      <c r="P6" s="1870" t="s">
        <v>481</v>
      </c>
      <c r="Q6" s="5772"/>
      <c r="R6" s="5787"/>
      <c r="S6" s="5770"/>
      <c r="T6" s="5772"/>
      <c r="U6" s="5773"/>
      <c r="V6" s="1846"/>
    </row>
    <row r="7" spans="1:22" s="257" customFormat="1" ht="12.05" customHeight="1">
      <c r="A7" s="5774" t="s">
        <v>58</v>
      </c>
      <c r="B7" s="5774"/>
      <c r="C7" s="5774"/>
      <c r="D7" s="5774"/>
      <c r="E7" s="5774"/>
      <c r="F7" s="5775" t="s">
        <v>460</v>
      </c>
      <c r="G7" s="5775"/>
      <c r="H7" s="5775"/>
      <c r="I7" s="5775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[3]MAR!I416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776" t="s">
        <v>85</v>
      </c>
      <c r="I478" s="5776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763"/>
      <c r="B584" s="5763"/>
      <c r="C584" s="5763"/>
      <c r="D584" s="5763"/>
      <c r="E584" s="5763"/>
      <c r="F584" s="5763"/>
      <c r="G584" s="5763"/>
      <c r="H584" s="5763"/>
      <c r="I584" s="5764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765" t="s">
        <v>667</v>
      </c>
      <c r="I607" s="5766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767" t="s">
        <v>683</v>
      </c>
      <c r="I636" s="5768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A584:I584"/>
    <mergeCell ref="H607:I607"/>
    <mergeCell ref="H636:I636"/>
    <mergeCell ref="S5:S6"/>
    <mergeCell ref="T5:T6"/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790" t="s">
        <v>1184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</row>
    <row r="2" spans="1:21" ht="18.2">
      <c r="A2" s="5791" t="s">
        <v>1077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792"/>
      <c r="R3" s="5792"/>
    </row>
    <row r="4" spans="1:21" ht="18.95" customHeight="1">
      <c r="A4" s="5810" t="str">
        <f>'Kom Kua PPAS'!A3:R3</f>
        <v>Draft KUA PPAS</v>
      </c>
      <c r="B4" s="5810"/>
      <c r="C4" s="5810"/>
      <c r="D4" s="5810"/>
      <c r="E4" s="5810"/>
      <c r="F4" s="5810"/>
      <c r="G4" s="5810"/>
      <c r="H4" s="5810"/>
      <c r="I4" s="5810"/>
      <c r="J4" s="5810"/>
      <c r="K4" s="5810"/>
      <c r="L4" s="5810"/>
      <c r="M4" s="5810"/>
      <c r="N4" s="5810"/>
      <c r="O4" s="5810"/>
      <c r="P4" s="5810"/>
      <c r="Q4" s="5810"/>
      <c r="R4" s="5810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793" t="s">
        <v>938</v>
      </c>
      <c r="C6" s="5794"/>
      <c r="D6" s="5794"/>
      <c r="E6" s="5794"/>
      <c r="F6" s="5794"/>
      <c r="G6" s="5795"/>
      <c r="H6" s="5799" t="s">
        <v>56</v>
      </c>
      <c r="I6" s="5799"/>
      <c r="J6" s="5799"/>
      <c r="K6" s="5800" t="s">
        <v>474</v>
      </c>
      <c r="L6" s="5800" t="s">
        <v>475</v>
      </c>
      <c r="M6" s="5800" t="s">
        <v>416</v>
      </c>
      <c r="N6" s="5802" t="s">
        <v>1078</v>
      </c>
      <c r="O6" s="214" t="s">
        <v>476</v>
      </c>
      <c r="P6" s="5803" t="s">
        <v>477</v>
      </c>
      <c r="Q6" s="5805" t="s">
        <v>6</v>
      </c>
      <c r="R6" s="5806" t="s">
        <v>704</v>
      </c>
    </row>
    <row r="7" spans="1:21" ht="14.25" customHeight="1">
      <c r="A7" s="197" t="s">
        <v>942</v>
      </c>
      <c r="B7" s="5796"/>
      <c r="C7" s="5797"/>
      <c r="D7" s="5797"/>
      <c r="E7" s="5797"/>
      <c r="F7" s="5797"/>
      <c r="G7" s="5798"/>
      <c r="H7" s="5808" t="s">
        <v>1080</v>
      </c>
      <c r="I7" s="5808"/>
      <c r="J7" s="5808"/>
      <c r="K7" s="5801"/>
      <c r="L7" s="5801"/>
      <c r="M7" s="5801"/>
      <c r="N7" s="5802"/>
      <c r="O7" s="215" t="s">
        <v>481</v>
      </c>
      <c r="P7" s="5804"/>
      <c r="Q7" s="5805"/>
      <c r="R7" s="5807"/>
    </row>
    <row r="8" spans="1:21" ht="12.7" customHeight="1">
      <c r="A8" s="198">
        <v>1</v>
      </c>
      <c r="B8" s="5788">
        <v>2</v>
      </c>
      <c r="C8" s="5788"/>
      <c r="D8" s="5788"/>
      <c r="E8" s="5788"/>
      <c r="F8" s="5788"/>
      <c r="G8" s="5788"/>
      <c r="H8" s="5789">
        <v>3</v>
      </c>
      <c r="I8" s="5789"/>
      <c r="J8" s="5789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48</vt:i4>
      </vt:variant>
    </vt:vector>
  </HeadingPairs>
  <TitlesOfParts>
    <vt:vector size="79" baseType="lpstr">
      <vt:lpstr>RINCIAN JENIS RETRIBUSI</vt:lpstr>
      <vt:lpstr>TARGET</vt:lpstr>
      <vt:lpstr>ALL BULAN</vt:lpstr>
      <vt:lpstr>Sheet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Sheet!Print_Area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Sheet!Print_Titles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2020-11-02T01:02:19Z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