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5" yWindow="136" windowWidth="15595" windowHeight="9781" activeTab="3"/>
  </bookViews>
  <sheets>
    <sheet name="MODAL 2017" sheetId="1" r:id="rId1"/>
    <sheet name="MODAL 2018" sheetId="3" r:id="rId2"/>
    <sheet name="MODAL 2019" sheetId="4" r:id="rId3"/>
    <sheet name="MODAL 2020" sheetId="5" r:id="rId4"/>
  </sheets>
  <definedNames>
    <definedName name="_xlnm.Print_Area" localSheetId="0">'MODAL 2017'!$B$1:$K$30</definedName>
    <definedName name="_xlnm.Print_Area" localSheetId="1">'MODAL 2018'!$B$1:$M$31</definedName>
    <definedName name="_xlnm.Print_Area" localSheetId="2">'MODAL 2019'!$B$1:$L$39</definedName>
    <definedName name="_xlnm.Print_Area" localSheetId="3">'MODAL 2020'!$B$1:$L$31</definedName>
  </definedNames>
  <calcPr calcId="145621"/>
</workbook>
</file>

<file path=xl/calcChain.xml><?xml version="1.0" encoding="utf-8"?>
<calcChain xmlns="http://schemas.openxmlformats.org/spreadsheetml/2006/main">
  <c r="H17" i="5" l="1"/>
  <c r="L17" i="5" s="1"/>
  <c r="H16" i="5"/>
  <c r="L16" i="5" s="1"/>
  <c r="H15" i="5"/>
  <c r="I15" i="5" s="1"/>
  <c r="F14" i="5"/>
  <c r="D14" i="5"/>
  <c r="E13" i="5"/>
  <c r="H12" i="5"/>
  <c r="L12" i="5" s="1"/>
  <c r="H11" i="5"/>
  <c r="J11" i="5" s="1"/>
  <c r="H10" i="5"/>
  <c r="L10" i="5" s="1"/>
  <c r="H9" i="5"/>
  <c r="K9" i="5" s="1"/>
  <c r="E8" i="5"/>
  <c r="K7" i="5"/>
  <c r="H7" i="5"/>
  <c r="L7" i="5" s="1"/>
  <c r="H6" i="5"/>
  <c r="L6" i="5" s="1"/>
  <c r="E5" i="5"/>
  <c r="D5" i="5"/>
  <c r="K12" i="5" l="1"/>
  <c r="K10" i="5"/>
  <c r="J7" i="5"/>
  <c r="J9" i="5"/>
  <c r="J6" i="5"/>
  <c r="E14" i="5"/>
  <c r="H14" i="5" s="1"/>
  <c r="L14" i="5" s="1"/>
  <c r="I10" i="5"/>
  <c r="I16" i="5"/>
  <c r="H5" i="5"/>
  <c r="L5" i="5" s="1"/>
  <c r="I7" i="5"/>
  <c r="J10" i="5"/>
  <c r="I12" i="5"/>
  <c r="K16" i="5"/>
  <c r="L9" i="5"/>
  <c r="J15" i="5"/>
  <c r="I6" i="5"/>
  <c r="I9" i="5"/>
  <c r="K11" i="5"/>
  <c r="J12" i="5"/>
  <c r="H13" i="5"/>
  <c r="K15" i="5"/>
  <c r="J16" i="5"/>
  <c r="I17" i="5"/>
  <c r="J17" i="5"/>
  <c r="L11" i="5"/>
  <c r="L15" i="5"/>
  <c r="K6" i="5"/>
  <c r="H8" i="5"/>
  <c r="J8" i="5" s="1"/>
  <c r="I11" i="5"/>
  <c r="K17" i="5"/>
  <c r="K7" i="4"/>
  <c r="K9" i="4"/>
  <c r="K11" i="4"/>
  <c r="K12" i="4"/>
  <c r="K13" i="4"/>
  <c r="K15" i="4"/>
  <c r="K16" i="4"/>
  <c r="K17" i="4"/>
  <c r="J7" i="4"/>
  <c r="J11" i="4"/>
  <c r="J12" i="4"/>
  <c r="J15" i="4"/>
  <c r="J16" i="4"/>
  <c r="I7" i="4"/>
  <c r="I11" i="4"/>
  <c r="I15" i="4"/>
  <c r="H6" i="4"/>
  <c r="K6" i="4" s="1"/>
  <c r="H7" i="4"/>
  <c r="L7" i="4" s="1"/>
  <c r="H9" i="4"/>
  <c r="J9" i="4" s="1"/>
  <c r="H10" i="4"/>
  <c r="K10" i="4" s="1"/>
  <c r="H11" i="4"/>
  <c r="L11" i="4" s="1"/>
  <c r="H12" i="4"/>
  <c r="I12" i="4" s="1"/>
  <c r="H13" i="4"/>
  <c r="I13" i="4" s="1"/>
  <c r="H15" i="4"/>
  <c r="L15" i="4" s="1"/>
  <c r="H16" i="4"/>
  <c r="I16" i="4" s="1"/>
  <c r="H17" i="4"/>
  <c r="J17" i="4" s="1"/>
  <c r="E13" i="4"/>
  <c r="J13" i="4" s="1"/>
  <c r="E8" i="4"/>
  <c r="H8" i="4" s="1"/>
  <c r="E5" i="4"/>
  <c r="D5" i="4"/>
  <c r="H5" i="4" s="1"/>
  <c r="K8" i="3"/>
  <c r="K9" i="3"/>
  <c r="K12" i="3"/>
  <c r="K13" i="3"/>
  <c r="K16" i="3"/>
  <c r="K17" i="3"/>
  <c r="I8" i="3"/>
  <c r="I9" i="3"/>
  <c r="I12" i="3"/>
  <c r="I13" i="3"/>
  <c r="I16" i="3"/>
  <c r="I17" i="3"/>
  <c r="H6" i="3"/>
  <c r="K6" i="3" s="1"/>
  <c r="H7" i="3"/>
  <c r="J7" i="3" s="1"/>
  <c r="H8" i="3"/>
  <c r="J8" i="3" s="1"/>
  <c r="H9" i="3"/>
  <c r="J9" i="3" s="1"/>
  <c r="H10" i="3"/>
  <c r="K10" i="3" s="1"/>
  <c r="H11" i="3"/>
  <c r="K11" i="3" s="1"/>
  <c r="H12" i="3"/>
  <c r="J12" i="3" s="1"/>
  <c r="H13" i="3"/>
  <c r="J13" i="3" s="1"/>
  <c r="H15" i="3"/>
  <c r="J15" i="3" s="1"/>
  <c r="H16" i="3"/>
  <c r="J16" i="3" s="1"/>
  <c r="H17" i="3"/>
  <c r="J17" i="3" s="1"/>
  <c r="H18" i="3"/>
  <c r="K18" i="3" s="1"/>
  <c r="H5" i="3"/>
  <c r="K5" i="3" s="1"/>
  <c r="E5" i="3"/>
  <c r="H7" i="1"/>
  <c r="H15" i="1"/>
  <c r="L15" i="1" s="1"/>
  <c r="H6" i="1"/>
  <c r="I6" i="1" s="1"/>
  <c r="H8" i="1"/>
  <c r="H9" i="1"/>
  <c r="H10" i="1"/>
  <c r="H11" i="1"/>
  <c r="H12" i="1"/>
  <c r="H13" i="1"/>
  <c r="H16" i="1"/>
  <c r="H17" i="1"/>
  <c r="F14" i="1"/>
  <c r="E5" i="1"/>
  <c r="H5" i="1" s="1"/>
  <c r="J5" i="1" s="1"/>
  <c r="D14" i="1"/>
  <c r="I5" i="5" l="1"/>
  <c r="J5" i="5"/>
  <c r="K5" i="5"/>
  <c r="I8" i="4"/>
  <c r="J8" i="4"/>
  <c r="L8" i="4"/>
  <c r="K8" i="4"/>
  <c r="K5" i="4"/>
  <c r="L5" i="4"/>
  <c r="J5" i="4"/>
  <c r="J5" i="3"/>
  <c r="J11" i="3"/>
  <c r="L10" i="4"/>
  <c r="J18" i="3"/>
  <c r="J10" i="3"/>
  <c r="J6" i="3"/>
  <c r="I5" i="4"/>
  <c r="I10" i="4"/>
  <c r="I6" i="4"/>
  <c r="L13" i="4"/>
  <c r="I5" i="3"/>
  <c r="I15" i="3"/>
  <c r="I11" i="3"/>
  <c r="I7" i="3"/>
  <c r="K15" i="3"/>
  <c r="K7" i="3"/>
  <c r="I17" i="4"/>
  <c r="I9" i="4"/>
  <c r="J10" i="4"/>
  <c r="J6" i="4"/>
  <c r="L16" i="4"/>
  <c r="L12" i="4"/>
  <c r="L6" i="4"/>
  <c r="L17" i="4"/>
  <c r="L9" i="4"/>
  <c r="I18" i="3"/>
  <c r="I10" i="3"/>
  <c r="I6" i="3"/>
  <c r="I13" i="5"/>
  <c r="L13" i="5"/>
  <c r="K13" i="5"/>
  <c r="K14" i="5"/>
  <c r="J14" i="5"/>
  <c r="I14" i="5"/>
  <c r="L8" i="5"/>
  <c r="K8" i="5"/>
  <c r="I8" i="5"/>
  <c r="J13" i="5"/>
  <c r="I5" i="1"/>
  <c r="C48" i="4" l="1"/>
  <c r="C49" i="4" s="1"/>
  <c r="C45" i="4"/>
  <c r="C46" i="4" s="1"/>
  <c r="F14" i="4" l="1"/>
  <c r="E14" i="4"/>
  <c r="D14" i="4"/>
  <c r="H14" i="4" l="1"/>
  <c r="L14" i="4" s="1"/>
  <c r="J14" i="4"/>
  <c r="K14" i="4"/>
  <c r="F14" i="3"/>
  <c r="E14" i="3"/>
  <c r="D14" i="3"/>
  <c r="H14" i="3" l="1"/>
  <c r="I14" i="3" s="1"/>
  <c r="J14" i="3"/>
  <c r="K14" i="3"/>
  <c r="I14" i="4"/>
  <c r="L15" i="3"/>
  <c r="E14" i="1" l="1"/>
  <c r="H14" i="1" s="1"/>
  <c r="K16" i="1" l="1"/>
  <c r="K15" i="1"/>
  <c r="K13" i="1"/>
  <c r="K12" i="1"/>
  <c r="K11" i="1"/>
  <c r="K10" i="1"/>
  <c r="K9" i="1"/>
  <c r="K8" i="1"/>
  <c r="K7" i="1"/>
  <c r="J17" i="1" l="1"/>
  <c r="I11" i="1"/>
  <c r="K6" i="1"/>
  <c r="I9" i="1"/>
  <c r="J12" i="1"/>
  <c r="I7" i="1"/>
  <c r="I12" i="1"/>
  <c r="J8" i="1"/>
  <c r="J13" i="1"/>
  <c r="I8" i="1"/>
  <c r="J9" i="1"/>
  <c r="I13" i="1"/>
  <c r="I16" i="1"/>
  <c r="J6" i="1"/>
  <c r="J10" i="1"/>
  <c r="J15" i="1"/>
  <c r="J7" i="1"/>
  <c r="I10" i="1"/>
  <c r="J11" i="1"/>
  <c r="I15" i="1"/>
  <c r="J16" i="1"/>
  <c r="I17" i="1"/>
  <c r="I14" i="1" l="1"/>
  <c r="J14" i="1"/>
  <c r="K14" i="1"/>
</calcChain>
</file>

<file path=xl/sharedStrings.xml><?xml version="1.0" encoding="utf-8"?>
<sst xmlns="http://schemas.openxmlformats.org/spreadsheetml/2006/main" count="197" uniqueCount="58">
  <si>
    <t>NO</t>
  </si>
  <si>
    <t>NAMA PERUSDA DAN BUMD</t>
  </si>
  <si>
    <t>% KEPEMILIKAN SAHAM</t>
  </si>
  <si>
    <t>PEMPROV. NTB</t>
  </si>
  <si>
    <t>PEMKAB</t>
  </si>
  <si>
    <t>JUMLAH</t>
  </si>
  <si>
    <t>PT. BANK NTB</t>
  </si>
  <si>
    <t>- PD. BPR NTB MATARAM</t>
  </si>
  <si>
    <t>- PD. BPR NTB LOMBOK BARAT</t>
  </si>
  <si>
    <t>- PD. BPR NTB LOMBOK TENGAH</t>
  </si>
  <si>
    <t>- PD. BPR NTB LOMBOK TIMUR</t>
  </si>
  <si>
    <t>- PD. BPR NTB SUMBAWA BARAT</t>
  </si>
  <si>
    <t xml:space="preserve">- PD. BPR NTB SUMBAWA  </t>
  </si>
  <si>
    <t>- PD. BPR NTB DOMPU</t>
  </si>
  <si>
    <t>- PD. BPR NTB BIMA</t>
  </si>
  <si>
    <t>PT. GERBANG NTB EMAS</t>
  </si>
  <si>
    <t>PT. DAERAH MAJU BERSAING</t>
  </si>
  <si>
    <t>PT. JAMKRIDA NTB BERSAING</t>
  </si>
  <si>
    <t>PEMKOT/KSB/KLU</t>
  </si>
  <si>
    <t>KET.</t>
  </si>
  <si>
    <t>1.</t>
  </si>
  <si>
    <t>penyertaan modal sebesar Rp. 30.000.000,- pada PT. GERBANG NTB EMAS  adalah penyertaan modal dari:</t>
  </si>
  <si>
    <t>Sdr. Drs. H. L. Mudjitahid sebesar Rp. 10.000.000,-</t>
  </si>
  <si>
    <t>Sdr. H. Muhammad Anwar sebesar Rp. 10.000.000,-</t>
  </si>
  <si>
    <t>Sdr. Drs. H. Abdarab Muhamad Saleh sebesar Rp. 10.000.000,-</t>
  </si>
  <si>
    <t>2.</t>
  </si>
  <si>
    <t>penyertaan modal sebesar Rp. 5.500.000.000,- pada PT. Jamkrida NTB Bersaing adalah penyertaan modal dari:</t>
  </si>
  <si>
    <t>Pemkot Mataram sebesar Rp. 1.000.000.000,-</t>
  </si>
  <si>
    <t>Pemkab Lombok Barat sebesar Rp. 1.000.000.000,-</t>
  </si>
  <si>
    <t>Pemkab Lombok Tengah sebesar Rp. 1.000.000.000,-</t>
  </si>
  <si>
    <t>Pemkot Bima sebesar Rp. 1.000.000.000,-</t>
  </si>
  <si>
    <t>Pemkab Bima sebesar Rp. 1.500.000.000,-</t>
  </si>
  <si>
    <t>TOTAL BPR</t>
  </si>
  <si>
    <t>PT. ASKRIDA</t>
  </si>
  <si>
    <t>MODAL S/D 2019</t>
  </si>
  <si>
    <t>% SAHAM</t>
  </si>
  <si>
    <t>BIDANG USAHA</t>
  </si>
  <si>
    <t>SWASTA</t>
  </si>
  <si>
    <t>PERBANKAN</t>
  </si>
  <si>
    <t>ANEKA USAHA</t>
  </si>
  <si>
    <t>PERTAMBANGAN</t>
  </si>
  <si>
    <t>ASURANSI PENJAMINAN KREDIT</t>
  </si>
  <si>
    <t>TOTAL PD. BPR NTB</t>
  </si>
  <si>
    <t xml:space="preserve">Kepala Biro Perekonomian </t>
  </si>
  <si>
    <t>Setda Provinsi NTB</t>
  </si>
  <si>
    <t>Drs. H. Wirajaya Kusuma, MH</t>
  </si>
  <si>
    <t>Pembina Utama Muda (IV/c)</t>
  </si>
  <si>
    <t>NIP. 19721218 199301 1 002</t>
  </si>
  <si>
    <t>NIP 19620917 199003 1 007</t>
  </si>
  <si>
    <t>drh. H. Aminurrahman, M.Si</t>
  </si>
  <si>
    <t xml:space="preserve">PENYERTAAN MODAL PEMERINTAH PROVINSI NTB DAN PEMERINTAH KABUPATEN/KOTA SE NTB S/D TAHUN BUKU 2019             </t>
  </si>
  <si>
    <t>MODAL S/D 2017</t>
  </si>
  <si>
    <t xml:space="preserve">PENYERTAAN MODAL PEMERINTAH PROVINSI NTB DAN PEMERINTAH KABUPATEN/KOTA SE NTB S/D TAHUN BUKU 2017             </t>
  </si>
  <si>
    <t>-</t>
  </si>
  <si>
    <t>MODAL S/D 2018</t>
  </si>
  <si>
    <t xml:space="preserve">PENYERTAAN MODAL PEMERINTAH PROVINSI NTB DAN PEMERINTAH KABUPATEN/KOTA SE NTB S/D TAHUN BUKU 2018                </t>
  </si>
  <si>
    <t>MODAL S/D 2020</t>
  </si>
  <si>
    <t xml:space="preserve">PENYERTAAN MODAL PEMERINTAH PROVINSI NTB DAN PEMERINTAH KABUPATEN/KOTA SE PROVINSI NTB S/D TAHUN BUKU 2020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</si>
</sst>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.000_);_(* \(#,##0.000\);_(* &quot;-&quot;_);_(@_)"/>
    <numFmt numFmtId="166" formatCode="_(* #,##0_);_(* \(#,##0\);_(* &quot;-&quot;??_);_(@_)"/>
    <numFmt numFmtId="167" formatCode="_(* #,##0.0_);_(* \(#,##0.0\);_(* &quot;-&quot;??_);_(@_)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horizontal="center" vertical="center"/>
    </xf>
    <xf numFmtId="41" fontId="0" fillId="0" borderId="0" xfId="1" applyFont="1"/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1" fontId="0" fillId="0" borderId="1" xfId="1" applyFont="1" applyBorder="1" applyAlignment="1">
      <alignment vertical="center"/>
    </xf>
    <xf numFmtId="41" fontId="0" fillId="0" borderId="0" xfId="1" applyFont="1" applyAlignment="1">
      <alignment vertical="center"/>
    </xf>
    <xf numFmtId="0" fontId="4" fillId="0" borderId="1" xfId="0" applyFont="1" applyBorder="1" applyAlignment="1">
      <alignment vertical="center"/>
    </xf>
    <xf numFmtId="41" fontId="4" fillId="0" borderId="1" xfId="1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5" fillId="0" borderId="1" xfId="0" quotePrefix="1" applyFont="1" applyBorder="1" applyAlignment="1">
      <alignment vertical="center"/>
    </xf>
    <xf numFmtId="41" fontId="2" fillId="0" borderId="1" xfId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vertical="center"/>
    </xf>
    <xf numFmtId="0" fontId="4" fillId="0" borderId="1" xfId="0" quotePrefix="1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justify"/>
    </xf>
    <xf numFmtId="166" fontId="0" fillId="0" borderId="1" xfId="2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1" fontId="0" fillId="0" borderId="0" xfId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1" fontId="0" fillId="0" borderId="1" xfId="1" applyFont="1" applyFill="1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right" vertical="center"/>
    </xf>
    <xf numFmtId="41" fontId="0" fillId="0" borderId="0" xfId="1" applyFont="1" applyAlignment="1">
      <alignment horizontal="right" vertical="center"/>
    </xf>
    <xf numFmtId="41" fontId="1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1" fontId="0" fillId="0" borderId="1" xfId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41" fontId="4" fillId="0" borderId="1" xfId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41" fontId="2" fillId="0" borderId="1" xfId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vertical="center"/>
    </xf>
    <xf numFmtId="167" fontId="0" fillId="0" borderId="1" xfId="2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topLeftCell="A16" workbookViewId="0">
      <selection activeCell="F5" sqref="F5"/>
    </sheetView>
  </sheetViews>
  <sheetFormatPr defaultRowHeight="14.3" x14ac:dyDescent="0.25"/>
  <cols>
    <col min="2" max="2" width="3.875" bestFit="1" customWidth="1"/>
    <col min="3" max="3" width="30" bestFit="1" customWidth="1"/>
    <col min="4" max="5" width="16.25" bestFit="1" customWidth="1"/>
    <col min="6" max="6" width="14" customWidth="1"/>
    <col min="7" max="7" width="11.75" customWidth="1"/>
    <col min="8" max="8" width="16.25" bestFit="1" customWidth="1"/>
    <col min="9" max="9" width="10.25" customWidth="1"/>
    <col min="11" max="12" width="9.25" customWidth="1"/>
  </cols>
  <sheetData>
    <row r="1" spans="2:12" ht="30.1" customHeight="1" x14ac:dyDescent="0.25">
      <c r="B1" s="48" t="s">
        <v>52</v>
      </c>
      <c r="C1" s="48"/>
      <c r="D1" s="48"/>
      <c r="E1" s="48"/>
      <c r="F1" s="48"/>
      <c r="G1" s="48"/>
      <c r="H1" s="48"/>
      <c r="I1" s="48"/>
      <c r="J1" s="48"/>
      <c r="K1" s="48"/>
    </row>
    <row r="3" spans="2:12" ht="14.95" customHeight="1" x14ac:dyDescent="0.25">
      <c r="B3" s="46" t="s">
        <v>0</v>
      </c>
      <c r="C3" s="46" t="s">
        <v>1</v>
      </c>
      <c r="D3" s="47" t="s">
        <v>51</v>
      </c>
      <c r="E3" s="47"/>
      <c r="F3" s="47"/>
      <c r="G3" s="47"/>
      <c r="H3" s="47"/>
      <c r="I3" s="49" t="s">
        <v>2</v>
      </c>
      <c r="J3" s="50"/>
      <c r="K3" s="50"/>
      <c r="L3" s="51"/>
    </row>
    <row r="4" spans="2:12" ht="28.55" x14ac:dyDescent="0.25">
      <c r="B4" s="46"/>
      <c r="C4" s="46"/>
      <c r="D4" s="4" t="s">
        <v>3</v>
      </c>
      <c r="E4" s="4" t="s">
        <v>4</v>
      </c>
      <c r="F4" s="4" t="s">
        <v>18</v>
      </c>
      <c r="G4" s="16" t="s">
        <v>37</v>
      </c>
      <c r="H4" s="11" t="s">
        <v>5</v>
      </c>
      <c r="I4" s="4" t="s">
        <v>3</v>
      </c>
      <c r="J4" s="4" t="s">
        <v>4</v>
      </c>
      <c r="K4" s="4" t="s">
        <v>18</v>
      </c>
      <c r="L4" s="30" t="s">
        <v>37</v>
      </c>
    </row>
    <row r="5" spans="2:12" ht="19.05" customHeight="1" x14ac:dyDescent="0.25">
      <c r="B5" s="1">
        <v>1</v>
      </c>
      <c r="C5" s="5" t="s">
        <v>6</v>
      </c>
      <c r="D5" s="33">
        <v>334216070877</v>
      </c>
      <c r="E5" s="32">
        <f>742549724314-D5</f>
        <v>408333653437</v>
      </c>
      <c r="F5" s="32">
        <v>0</v>
      </c>
      <c r="G5" s="32">
        <v>0</v>
      </c>
      <c r="H5" s="34">
        <f>D5+E5+F5+G5</f>
        <v>742549724314</v>
      </c>
      <c r="I5" s="41">
        <f>D5/H5*100</f>
        <v>45.009251223648825</v>
      </c>
      <c r="J5" s="41">
        <f>E5/H5*100</f>
        <v>54.990748776351175</v>
      </c>
      <c r="K5" s="35">
        <v>0</v>
      </c>
      <c r="L5" s="42" t="s">
        <v>53</v>
      </c>
    </row>
    <row r="6" spans="2:12" ht="19.05" customHeight="1" x14ac:dyDescent="0.25">
      <c r="B6" s="1">
        <v>2</v>
      </c>
      <c r="C6" s="12" t="s">
        <v>7</v>
      </c>
      <c r="D6" s="36">
        <v>3180047950</v>
      </c>
      <c r="E6" s="36">
        <v>0</v>
      </c>
      <c r="F6" s="36">
        <v>4634346000</v>
      </c>
      <c r="G6" s="36">
        <v>0</v>
      </c>
      <c r="H6" s="34">
        <f>D6+E6+F6+G6</f>
        <v>7814393950</v>
      </c>
      <c r="I6" s="37">
        <f>+D6/H6*100</f>
        <v>40.694748311223805</v>
      </c>
      <c r="J6" s="37">
        <f>+E6/H6*100</f>
        <v>0</v>
      </c>
      <c r="K6" s="37">
        <f>+F6/H6*100</f>
        <v>59.305251688776195</v>
      </c>
      <c r="L6" s="42" t="s">
        <v>53</v>
      </c>
    </row>
    <row r="7" spans="2:12" ht="19.05" customHeight="1" x14ac:dyDescent="0.25">
      <c r="B7" s="1"/>
      <c r="C7" s="12" t="s">
        <v>8</v>
      </c>
      <c r="D7" s="36">
        <v>10200000000</v>
      </c>
      <c r="E7" s="32">
        <v>6929466874</v>
      </c>
      <c r="F7" s="32">
        <v>500000000</v>
      </c>
      <c r="G7" s="32">
        <v>0</v>
      </c>
      <c r="H7" s="34">
        <f>D7+E7+F7+G7</f>
        <v>17629466874</v>
      </c>
      <c r="I7" s="37">
        <f t="shared" ref="I7:I17" si="0">+D7/H7*100</f>
        <v>57.857676995570387</v>
      </c>
      <c r="J7" s="37">
        <f t="shared" ref="J7:J17" si="1">+E7/H7*100</f>
        <v>39.306162367391849</v>
      </c>
      <c r="K7" s="37">
        <f t="shared" ref="K7:K16" si="2">+F7/H7*100</f>
        <v>2.8361606370377643</v>
      </c>
      <c r="L7" s="42" t="s">
        <v>53</v>
      </c>
    </row>
    <row r="8" spans="2:12" ht="19.05" customHeight="1" x14ac:dyDescent="0.25">
      <c r="B8" s="1"/>
      <c r="C8" s="12" t="s">
        <v>9</v>
      </c>
      <c r="D8" s="36">
        <v>12750000000</v>
      </c>
      <c r="E8" s="36">
        <v>9563914038</v>
      </c>
      <c r="F8" s="32">
        <v>0</v>
      </c>
      <c r="G8" s="32">
        <v>0</v>
      </c>
      <c r="H8" s="34">
        <f t="shared" ref="H8:H17" si="3">D8+E8+F8+G8</f>
        <v>22313914038</v>
      </c>
      <c r="I8" s="37">
        <f t="shared" si="0"/>
        <v>57.139235986510883</v>
      </c>
      <c r="J8" s="37">
        <f t="shared" si="1"/>
        <v>42.860764013489117</v>
      </c>
      <c r="K8" s="37">
        <f t="shared" si="2"/>
        <v>0</v>
      </c>
      <c r="L8" s="42" t="s">
        <v>53</v>
      </c>
    </row>
    <row r="9" spans="2:12" ht="19.05" customHeight="1" x14ac:dyDescent="0.25">
      <c r="B9" s="1"/>
      <c r="C9" s="12" t="s">
        <v>10</v>
      </c>
      <c r="D9" s="36">
        <v>12750000000</v>
      </c>
      <c r="E9" s="32">
        <v>10305959404</v>
      </c>
      <c r="F9" s="32">
        <v>0</v>
      </c>
      <c r="G9" s="32">
        <v>0</v>
      </c>
      <c r="H9" s="34">
        <f t="shared" si="3"/>
        <v>23055959404</v>
      </c>
      <c r="I9" s="37">
        <f t="shared" si="0"/>
        <v>55.300236162751006</v>
      </c>
      <c r="J9" s="37">
        <f t="shared" si="1"/>
        <v>44.699763837248987</v>
      </c>
      <c r="K9" s="37">
        <f t="shared" si="2"/>
        <v>0</v>
      </c>
      <c r="L9" s="42" t="s">
        <v>53</v>
      </c>
    </row>
    <row r="10" spans="2:12" ht="19.05" customHeight="1" x14ac:dyDescent="0.25">
      <c r="B10" s="1"/>
      <c r="C10" s="12" t="s">
        <v>11</v>
      </c>
      <c r="D10" s="36">
        <v>4080009987</v>
      </c>
      <c r="E10" s="32">
        <v>2014387000</v>
      </c>
      <c r="F10" s="32">
        <v>1500000000</v>
      </c>
      <c r="G10" s="32">
        <v>0</v>
      </c>
      <c r="H10" s="34">
        <f t="shared" si="3"/>
        <v>7594396987</v>
      </c>
      <c r="I10" s="37">
        <f t="shared" si="0"/>
        <v>53.723949300834725</v>
      </c>
      <c r="J10" s="37">
        <f t="shared" si="1"/>
        <v>26.524647097698526</v>
      </c>
      <c r="K10" s="37">
        <f t="shared" si="2"/>
        <v>19.751403601466748</v>
      </c>
      <c r="L10" s="42" t="s">
        <v>53</v>
      </c>
    </row>
    <row r="11" spans="2:12" ht="19.05" customHeight="1" x14ac:dyDescent="0.25">
      <c r="B11" s="1"/>
      <c r="C11" s="14" t="s">
        <v>12</v>
      </c>
      <c r="D11" s="36">
        <v>15300000000</v>
      </c>
      <c r="E11" s="36">
        <v>14928663255</v>
      </c>
      <c r="F11" s="32">
        <v>0</v>
      </c>
      <c r="G11" s="32">
        <v>0</v>
      </c>
      <c r="H11" s="34">
        <f t="shared" si="3"/>
        <v>30228663255</v>
      </c>
      <c r="I11" s="37">
        <f t="shared" si="0"/>
        <v>50.614212977046847</v>
      </c>
      <c r="J11" s="37">
        <f t="shared" si="1"/>
        <v>49.38578702295316</v>
      </c>
      <c r="K11" s="37">
        <f t="shared" si="2"/>
        <v>0</v>
      </c>
      <c r="L11" s="42" t="s">
        <v>53</v>
      </c>
    </row>
    <row r="12" spans="2:12" ht="19.05" customHeight="1" x14ac:dyDescent="0.25">
      <c r="B12" s="1"/>
      <c r="C12" s="12" t="s">
        <v>13</v>
      </c>
      <c r="D12" s="36">
        <v>10200000000</v>
      </c>
      <c r="E12" s="36">
        <v>12239305639</v>
      </c>
      <c r="F12" s="32">
        <v>0</v>
      </c>
      <c r="G12" s="32">
        <v>0</v>
      </c>
      <c r="H12" s="34">
        <f t="shared" si="3"/>
        <v>22439305639</v>
      </c>
      <c r="I12" s="37">
        <f t="shared" si="0"/>
        <v>45.455951998230191</v>
      </c>
      <c r="J12" s="37">
        <f t="shared" si="1"/>
        <v>54.544048001769809</v>
      </c>
      <c r="K12" s="37">
        <f t="shared" si="2"/>
        <v>0</v>
      </c>
      <c r="L12" s="42" t="s">
        <v>53</v>
      </c>
    </row>
    <row r="13" spans="2:12" ht="19.05" customHeight="1" x14ac:dyDescent="0.25">
      <c r="B13" s="1"/>
      <c r="C13" s="12" t="s">
        <v>14</v>
      </c>
      <c r="D13" s="36">
        <v>10200000000</v>
      </c>
      <c r="E13" s="36">
        <v>5091055222</v>
      </c>
      <c r="F13" s="36">
        <v>1044749044</v>
      </c>
      <c r="G13" s="36">
        <v>0</v>
      </c>
      <c r="H13" s="34">
        <f t="shared" si="3"/>
        <v>16335804266</v>
      </c>
      <c r="I13" s="37">
        <f t="shared" si="0"/>
        <v>62.439533639794163</v>
      </c>
      <c r="J13" s="37">
        <f t="shared" si="1"/>
        <v>31.16501115648223</v>
      </c>
      <c r="K13" s="37">
        <f t="shared" si="2"/>
        <v>6.395455203723607</v>
      </c>
      <c r="L13" s="42" t="s">
        <v>53</v>
      </c>
    </row>
    <row r="14" spans="2:12" ht="19.05" customHeight="1" x14ac:dyDescent="0.25">
      <c r="B14" s="1"/>
      <c r="C14" s="8" t="s">
        <v>32</v>
      </c>
      <c r="D14" s="38">
        <f>SUM(D6:D13)</f>
        <v>78660057937</v>
      </c>
      <c r="E14" s="38">
        <f t="shared" ref="E14" si="4">SUM(E6:E13)</f>
        <v>61072751432</v>
      </c>
      <c r="F14" s="38">
        <f>SUM(F6:F13)</f>
        <v>7679095044</v>
      </c>
      <c r="G14" s="38"/>
      <c r="H14" s="38">
        <f>D14+E14+F14+G14</f>
        <v>147411904413</v>
      </c>
      <c r="I14" s="39">
        <f t="shared" si="0"/>
        <v>53.360722968899587</v>
      </c>
      <c r="J14" s="39">
        <f t="shared" ref="J14" si="5">+E14/H14*100</f>
        <v>41.429999615834348</v>
      </c>
      <c r="K14" s="39">
        <f t="shared" ref="K14" si="6">+F14/H14*100</f>
        <v>5.209277415266059</v>
      </c>
      <c r="L14" s="42" t="s">
        <v>53</v>
      </c>
    </row>
    <row r="15" spans="2:12" ht="19.05" customHeight="1" x14ac:dyDescent="0.25">
      <c r="B15" s="1">
        <v>3</v>
      </c>
      <c r="C15" s="5" t="s">
        <v>15</v>
      </c>
      <c r="D15" s="36">
        <v>19970000000</v>
      </c>
      <c r="E15" s="40">
        <v>0</v>
      </c>
      <c r="F15" s="32">
        <v>0</v>
      </c>
      <c r="G15" s="32">
        <v>30000000</v>
      </c>
      <c r="H15" s="38">
        <f>D15+E15+F15+G15</f>
        <v>20000000000</v>
      </c>
      <c r="I15" s="37">
        <f t="shared" si="0"/>
        <v>99.850000000000009</v>
      </c>
      <c r="J15" s="37">
        <f t="shared" si="1"/>
        <v>0</v>
      </c>
      <c r="K15" s="37">
        <f t="shared" si="2"/>
        <v>0</v>
      </c>
      <c r="L15" s="28">
        <f t="shared" ref="L15" si="7">G15/H15*100</f>
        <v>0.15</v>
      </c>
    </row>
    <row r="16" spans="2:12" ht="19.05" customHeight="1" x14ac:dyDescent="0.25">
      <c r="B16" s="1">
        <v>4</v>
      </c>
      <c r="C16" s="5" t="s">
        <v>16</v>
      </c>
      <c r="D16" s="36">
        <v>200000000</v>
      </c>
      <c r="E16" s="40">
        <v>100000000</v>
      </c>
      <c r="F16" s="36">
        <v>200000000</v>
      </c>
      <c r="G16" s="36">
        <v>0</v>
      </c>
      <c r="H16" s="38">
        <f t="shared" si="3"/>
        <v>500000000</v>
      </c>
      <c r="I16" s="37">
        <f t="shared" si="0"/>
        <v>40</v>
      </c>
      <c r="J16" s="37">
        <f t="shared" si="1"/>
        <v>20</v>
      </c>
      <c r="K16" s="37">
        <f t="shared" si="2"/>
        <v>40</v>
      </c>
      <c r="L16" s="42" t="s">
        <v>53</v>
      </c>
    </row>
    <row r="17" spans="2:12" ht="19.05" customHeight="1" x14ac:dyDescent="0.25">
      <c r="B17" s="1">
        <v>5</v>
      </c>
      <c r="C17" s="5" t="s">
        <v>17</v>
      </c>
      <c r="D17" s="36">
        <v>27000000000</v>
      </c>
      <c r="E17" s="40">
        <v>5500000000</v>
      </c>
      <c r="F17" s="36">
        <v>0</v>
      </c>
      <c r="G17" s="36">
        <v>0</v>
      </c>
      <c r="H17" s="38">
        <f t="shared" si="3"/>
        <v>32500000000</v>
      </c>
      <c r="I17" s="39">
        <f t="shared" si="0"/>
        <v>83.07692307692308</v>
      </c>
      <c r="J17" s="39">
        <f t="shared" si="1"/>
        <v>16.923076923076923</v>
      </c>
      <c r="K17" s="39">
        <v>0</v>
      </c>
      <c r="L17" s="42" t="s">
        <v>53</v>
      </c>
    </row>
    <row r="19" spans="2:12" x14ac:dyDescent="0.25">
      <c r="C19" t="s">
        <v>19</v>
      </c>
    </row>
    <row r="20" spans="2:12" x14ac:dyDescent="0.25">
      <c r="B20" t="s">
        <v>20</v>
      </c>
      <c r="C20" t="s">
        <v>21</v>
      </c>
      <c r="E20" s="2"/>
    </row>
    <row r="21" spans="2:12" x14ac:dyDescent="0.25">
      <c r="C21" t="s">
        <v>22</v>
      </c>
    </row>
    <row r="22" spans="2:12" x14ac:dyDescent="0.25">
      <c r="C22" t="s">
        <v>23</v>
      </c>
      <c r="E22" s="2"/>
    </row>
    <row r="23" spans="2:12" x14ac:dyDescent="0.25">
      <c r="C23" t="s">
        <v>24</v>
      </c>
      <c r="E23" s="2"/>
      <c r="F23" s="3"/>
      <c r="G23" s="3"/>
    </row>
    <row r="24" spans="2:12" x14ac:dyDescent="0.25">
      <c r="E24" s="2"/>
      <c r="F24" s="3"/>
      <c r="G24" s="3"/>
    </row>
    <row r="25" spans="2:12" x14ac:dyDescent="0.25">
      <c r="B25" t="s">
        <v>25</v>
      </c>
      <c r="C25" t="s">
        <v>26</v>
      </c>
      <c r="E25" s="2"/>
    </row>
    <row r="26" spans="2:12" x14ac:dyDescent="0.25">
      <c r="C26" t="s">
        <v>27</v>
      </c>
    </row>
    <row r="27" spans="2:12" x14ac:dyDescent="0.25">
      <c r="C27" t="s">
        <v>28</v>
      </c>
    </row>
    <row r="28" spans="2:12" x14ac:dyDescent="0.25">
      <c r="C28" t="s">
        <v>29</v>
      </c>
    </row>
    <row r="29" spans="2:12" x14ac:dyDescent="0.25">
      <c r="C29" t="s">
        <v>30</v>
      </c>
    </row>
    <row r="30" spans="2:12" x14ac:dyDescent="0.25">
      <c r="C30" t="s">
        <v>31</v>
      </c>
    </row>
    <row r="32" spans="2:12" x14ac:dyDescent="0.25">
      <c r="H32" s="52" t="s">
        <v>43</v>
      </c>
      <c r="I32" s="52"/>
      <c r="J32" s="52"/>
    </row>
    <row r="33" spans="8:10" x14ac:dyDescent="0.25">
      <c r="H33" s="52" t="s">
        <v>44</v>
      </c>
      <c r="I33" s="52"/>
      <c r="J33" s="52"/>
    </row>
    <row r="37" spans="8:10" x14ac:dyDescent="0.25">
      <c r="H37" s="52" t="s">
        <v>45</v>
      </c>
      <c r="I37" s="52"/>
      <c r="J37" s="52"/>
    </row>
    <row r="38" spans="8:10" x14ac:dyDescent="0.25">
      <c r="H38" s="52" t="s">
        <v>46</v>
      </c>
      <c r="I38" s="52"/>
      <c r="J38" s="52"/>
    </row>
    <row r="39" spans="8:10" x14ac:dyDescent="0.25">
      <c r="H39" s="52" t="s">
        <v>47</v>
      </c>
      <c r="I39" s="52"/>
      <c r="J39" s="52"/>
    </row>
  </sheetData>
  <mergeCells count="10">
    <mergeCell ref="H32:J32"/>
    <mergeCell ref="H33:J33"/>
    <mergeCell ref="H37:J37"/>
    <mergeCell ref="H38:J38"/>
    <mergeCell ref="H39:J39"/>
    <mergeCell ref="B3:B4"/>
    <mergeCell ref="C3:C4"/>
    <mergeCell ref="D3:H3"/>
    <mergeCell ref="B1:K1"/>
    <mergeCell ref="I3:L3"/>
  </mergeCells>
  <pageMargins left="0.95866141699999996" right="0.70866141732283505" top="0.49803149600000002" bottom="0.74803149606299202" header="0.31496062992126" footer="0.31496062992126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topLeftCell="A28" workbookViewId="0">
      <selection activeCell="E14" sqref="E14"/>
    </sheetView>
  </sheetViews>
  <sheetFormatPr defaultRowHeight="14.3" x14ac:dyDescent="0.25"/>
  <cols>
    <col min="2" max="2" width="3.875" bestFit="1" customWidth="1"/>
    <col min="3" max="3" width="27.75" customWidth="1"/>
    <col min="4" max="5" width="16.25" bestFit="1" customWidth="1"/>
    <col min="6" max="6" width="16.75" customWidth="1"/>
    <col min="7" max="7" width="11.625" bestFit="1" customWidth="1"/>
    <col min="8" max="8" width="16.25" bestFit="1" customWidth="1"/>
    <col min="9" max="9" width="10.25" customWidth="1"/>
    <col min="11" max="11" width="9.25" customWidth="1"/>
    <col min="12" max="12" width="8.625" bestFit="1" customWidth="1"/>
    <col min="13" max="13" width="29.75" bestFit="1" customWidth="1"/>
  </cols>
  <sheetData>
    <row r="1" spans="2:13" ht="18.7" customHeight="1" x14ac:dyDescent="0.25">
      <c r="B1" s="48" t="s">
        <v>55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9" customHeight="1" x14ac:dyDescent="0.25"/>
    <row r="3" spans="2:13" ht="23.3" customHeight="1" x14ac:dyDescent="0.25">
      <c r="B3" s="46" t="s">
        <v>0</v>
      </c>
      <c r="C3" s="46" t="s">
        <v>1</v>
      </c>
      <c r="D3" s="46" t="s">
        <v>54</v>
      </c>
      <c r="E3" s="46"/>
      <c r="F3" s="46"/>
      <c r="G3" s="46"/>
      <c r="H3" s="46"/>
      <c r="I3" s="53" t="s">
        <v>35</v>
      </c>
      <c r="J3" s="53"/>
      <c r="K3" s="53"/>
      <c r="L3" s="10"/>
      <c r="M3" s="46" t="s">
        <v>36</v>
      </c>
    </row>
    <row r="4" spans="2:13" ht="30.1" customHeight="1" x14ac:dyDescent="0.25">
      <c r="B4" s="46"/>
      <c r="C4" s="46"/>
      <c r="D4" s="4" t="s">
        <v>3</v>
      </c>
      <c r="E4" s="4" t="s">
        <v>4</v>
      </c>
      <c r="F4" s="4" t="s">
        <v>18</v>
      </c>
      <c r="G4" s="16" t="s">
        <v>37</v>
      </c>
      <c r="H4" s="11" t="s">
        <v>5</v>
      </c>
      <c r="I4" s="4" t="s">
        <v>3</v>
      </c>
      <c r="J4" s="4" t="s">
        <v>4</v>
      </c>
      <c r="K4" s="4" t="s">
        <v>18</v>
      </c>
      <c r="L4" s="4" t="s">
        <v>37</v>
      </c>
      <c r="M4" s="46"/>
    </row>
    <row r="5" spans="2:13" ht="20.05" customHeight="1" x14ac:dyDescent="0.25">
      <c r="B5" s="1">
        <v>1</v>
      </c>
      <c r="C5" s="5" t="s">
        <v>6</v>
      </c>
      <c r="D5" s="7">
        <v>334216070877</v>
      </c>
      <c r="E5" s="21">
        <f>757649724314-D5</f>
        <v>423433653437</v>
      </c>
      <c r="F5" s="21">
        <v>0</v>
      </c>
      <c r="G5" s="6">
        <v>0</v>
      </c>
      <c r="H5" s="9">
        <f>+D5+E5+F5+G5</f>
        <v>757649724314</v>
      </c>
      <c r="I5" s="43">
        <f>D5/H5*100</f>
        <v>44.112214411430003</v>
      </c>
      <c r="J5" s="43">
        <f>E5/H5*100</f>
        <v>55.887785588569997</v>
      </c>
      <c r="K5" s="5">
        <f>F5/H5*100</f>
        <v>0</v>
      </c>
      <c r="L5" s="5"/>
      <c r="M5" s="1" t="s">
        <v>38</v>
      </c>
    </row>
    <row r="6" spans="2:13" ht="20.05" customHeight="1" x14ac:dyDescent="0.25">
      <c r="B6" s="1">
        <v>2</v>
      </c>
      <c r="C6" s="12" t="s">
        <v>7</v>
      </c>
      <c r="D6" s="6">
        <v>3180047950</v>
      </c>
      <c r="E6" s="6">
        <v>0</v>
      </c>
      <c r="F6" s="6">
        <v>4634346000</v>
      </c>
      <c r="G6" s="6">
        <v>0</v>
      </c>
      <c r="H6" s="9">
        <f t="shared" ref="H6:H18" si="0">+D6+E6+F6+G6</f>
        <v>7814393950</v>
      </c>
      <c r="I6" s="43">
        <f t="shared" ref="I6:I18" si="1">D6/H6*100</f>
        <v>40.694748311223805</v>
      </c>
      <c r="J6" s="43">
        <f t="shared" ref="J6:J18" si="2">E6/H6*100</f>
        <v>0</v>
      </c>
      <c r="K6" s="43">
        <f t="shared" ref="K6:K18" si="3">F6/H6*100</f>
        <v>59.305251688776195</v>
      </c>
      <c r="L6" s="13"/>
      <c r="M6" s="1" t="s">
        <v>38</v>
      </c>
    </row>
    <row r="7" spans="2:13" ht="20.05" customHeight="1" x14ac:dyDescent="0.25">
      <c r="B7" s="1"/>
      <c r="C7" s="12" t="s">
        <v>8</v>
      </c>
      <c r="D7" s="21">
        <v>10200000000</v>
      </c>
      <c r="E7" s="21">
        <v>6929466874</v>
      </c>
      <c r="F7" s="21">
        <v>500000000</v>
      </c>
      <c r="G7" s="6">
        <v>0</v>
      </c>
      <c r="H7" s="9">
        <f t="shared" si="0"/>
        <v>17629466874</v>
      </c>
      <c r="I7" s="43">
        <f t="shared" si="1"/>
        <v>57.857676995570387</v>
      </c>
      <c r="J7" s="43">
        <f t="shared" si="2"/>
        <v>39.306162367391849</v>
      </c>
      <c r="K7" s="43">
        <f t="shared" si="3"/>
        <v>2.8361606370377643</v>
      </c>
      <c r="L7" s="13"/>
      <c r="M7" s="1" t="s">
        <v>38</v>
      </c>
    </row>
    <row r="8" spans="2:13" ht="20.05" customHeight="1" x14ac:dyDescent="0.25">
      <c r="B8" s="1"/>
      <c r="C8" s="12" t="s">
        <v>9</v>
      </c>
      <c r="D8" s="6">
        <v>12750000000</v>
      </c>
      <c r="E8" s="6">
        <v>9563914038</v>
      </c>
      <c r="F8" s="21">
        <v>0</v>
      </c>
      <c r="G8" s="6">
        <v>0</v>
      </c>
      <c r="H8" s="9">
        <f t="shared" si="0"/>
        <v>22313914038</v>
      </c>
      <c r="I8" s="43">
        <f t="shared" si="1"/>
        <v>57.139235986510883</v>
      </c>
      <c r="J8" s="43">
        <f t="shared" si="2"/>
        <v>42.860764013489117</v>
      </c>
      <c r="K8" s="5">
        <f t="shared" si="3"/>
        <v>0</v>
      </c>
      <c r="L8" s="13"/>
      <c r="M8" s="1" t="s">
        <v>38</v>
      </c>
    </row>
    <row r="9" spans="2:13" ht="20.05" customHeight="1" x14ac:dyDescent="0.25">
      <c r="B9" s="1"/>
      <c r="C9" s="12" t="s">
        <v>10</v>
      </c>
      <c r="D9" s="6">
        <v>12750000000</v>
      </c>
      <c r="E9" s="21">
        <v>10305959404</v>
      </c>
      <c r="F9" s="21">
        <v>0</v>
      </c>
      <c r="G9" s="6">
        <v>0</v>
      </c>
      <c r="H9" s="9">
        <f t="shared" si="0"/>
        <v>23055959404</v>
      </c>
      <c r="I9" s="43">
        <f t="shared" si="1"/>
        <v>55.300236162751006</v>
      </c>
      <c r="J9" s="43">
        <f t="shared" si="2"/>
        <v>44.699763837248987</v>
      </c>
      <c r="K9" s="5">
        <f t="shared" si="3"/>
        <v>0</v>
      </c>
      <c r="L9" s="13"/>
      <c r="M9" s="1" t="s">
        <v>38</v>
      </c>
    </row>
    <row r="10" spans="2:13" ht="20.05" customHeight="1" x14ac:dyDescent="0.25">
      <c r="B10" s="1"/>
      <c r="C10" s="12" t="s">
        <v>11</v>
      </c>
      <c r="D10" s="6">
        <v>4080009987</v>
      </c>
      <c r="E10" s="21">
        <v>2014387000</v>
      </c>
      <c r="F10" s="21">
        <v>2000000000</v>
      </c>
      <c r="G10" s="6">
        <v>0</v>
      </c>
      <c r="H10" s="9">
        <f t="shared" si="0"/>
        <v>8094396987</v>
      </c>
      <c r="I10" s="43">
        <f t="shared" si="1"/>
        <v>50.405360566731495</v>
      </c>
      <c r="J10" s="43">
        <f t="shared" si="2"/>
        <v>24.886189832734974</v>
      </c>
      <c r="K10" s="43">
        <f t="shared" si="3"/>
        <v>24.708449600533537</v>
      </c>
      <c r="L10" s="13"/>
      <c r="M10" s="1" t="s">
        <v>38</v>
      </c>
    </row>
    <row r="11" spans="2:13" ht="20.05" customHeight="1" x14ac:dyDescent="0.25">
      <c r="B11" s="1"/>
      <c r="C11" s="14" t="s">
        <v>12</v>
      </c>
      <c r="D11" s="6">
        <v>15300000000</v>
      </c>
      <c r="E11" s="6">
        <v>14928663255</v>
      </c>
      <c r="F11" s="21">
        <v>0</v>
      </c>
      <c r="G11" s="6">
        <v>0</v>
      </c>
      <c r="H11" s="9">
        <f t="shared" si="0"/>
        <v>30228663255</v>
      </c>
      <c r="I11" s="43">
        <f t="shared" si="1"/>
        <v>50.614212977046847</v>
      </c>
      <c r="J11" s="43">
        <f t="shared" si="2"/>
        <v>49.38578702295316</v>
      </c>
      <c r="K11" s="5">
        <f t="shared" si="3"/>
        <v>0</v>
      </c>
      <c r="L11" s="13"/>
      <c r="M11" s="1" t="s">
        <v>38</v>
      </c>
    </row>
    <row r="12" spans="2:13" ht="20.05" customHeight="1" x14ac:dyDescent="0.25">
      <c r="B12" s="1"/>
      <c r="C12" s="12" t="s">
        <v>13</v>
      </c>
      <c r="D12" s="6">
        <v>10200000000</v>
      </c>
      <c r="E12" s="6">
        <v>12239305639</v>
      </c>
      <c r="F12" s="21">
        <v>0</v>
      </c>
      <c r="G12" s="6">
        <v>0</v>
      </c>
      <c r="H12" s="9">
        <f t="shared" si="0"/>
        <v>22439305639</v>
      </c>
      <c r="I12" s="43">
        <f t="shared" si="1"/>
        <v>45.455951998230191</v>
      </c>
      <c r="J12" s="43">
        <f t="shared" si="2"/>
        <v>54.544048001769809</v>
      </c>
      <c r="K12" s="5">
        <f t="shared" si="3"/>
        <v>0</v>
      </c>
      <c r="L12" s="13"/>
      <c r="M12" s="1" t="s">
        <v>38</v>
      </c>
    </row>
    <row r="13" spans="2:13" ht="20.05" customHeight="1" x14ac:dyDescent="0.25">
      <c r="B13" s="1"/>
      <c r="C13" s="12" t="s">
        <v>14</v>
      </c>
      <c r="D13" s="6">
        <v>10200000000</v>
      </c>
      <c r="E13" s="6">
        <v>5391055222</v>
      </c>
      <c r="F13" s="6">
        <v>1044749044</v>
      </c>
      <c r="G13" s="6">
        <v>0</v>
      </c>
      <c r="H13" s="9">
        <f t="shared" si="0"/>
        <v>16635804266</v>
      </c>
      <c r="I13" s="43">
        <f t="shared" si="1"/>
        <v>61.313536976667862</v>
      </c>
      <c r="J13" s="43">
        <f t="shared" si="2"/>
        <v>32.406339578172094</v>
      </c>
      <c r="K13" s="43">
        <f t="shared" si="3"/>
        <v>6.2801234451600392</v>
      </c>
      <c r="L13" s="13"/>
      <c r="M13" s="1" t="s">
        <v>38</v>
      </c>
    </row>
    <row r="14" spans="2:13" ht="20.05" customHeight="1" x14ac:dyDescent="0.25">
      <c r="B14" s="1"/>
      <c r="C14" s="18" t="s">
        <v>42</v>
      </c>
      <c r="D14" s="9">
        <f>SUM(D6:D13)</f>
        <v>78660057937</v>
      </c>
      <c r="E14" s="9">
        <f t="shared" ref="E14:F14" si="4">SUM(E6:E13)</f>
        <v>61372751432</v>
      </c>
      <c r="F14" s="9">
        <f t="shared" si="4"/>
        <v>8179095044</v>
      </c>
      <c r="G14" s="6">
        <v>0</v>
      </c>
      <c r="H14" s="9">
        <f t="shared" si="0"/>
        <v>148211904413</v>
      </c>
      <c r="I14" s="43">
        <f t="shared" si="1"/>
        <v>53.072699017354061</v>
      </c>
      <c r="J14" s="43">
        <f t="shared" si="2"/>
        <v>41.408786746968524</v>
      </c>
      <c r="K14" s="43">
        <f t="shared" si="3"/>
        <v>5.5185142356774097</v>
      </c>
      <c r="L14" s="13"/>
      <c r="M14" s="1"/>
    </row>
    <row r="15" spans="2:13" ht="20.05" customHeight="1" x14ac:dyDescent="0.25">
      <c r="B15" s="1">
        <v>3</v>
      </c>
      <c r="C15" s="5" t="s">
        <v>15</v>
      </c>
      <c r="D15" s="6">
        <v>19970000000</v>
      </c>
      <c r="E15" s="15">
        <v>0</v>
      </c>
      <c r="F15" s="6">
        <v>0</v>
      </c>
      <c r="G15" s="6">
        <v>30000000</v>
      </c>
      <c r="H15" s="9">
        <f t="shared" si="0"/>
        <v>20000000000</v>
      </c>
      <c r="I15" s="43">
        <f t="shared" si="1"/>
        <v>99.850000000000009</v>
      </c>
      <c r="J15" s="43">
        <f t="shared" si="2"/>
        <v>0</v>
      </c>
      <c r="K15" s="5">
        <f t="shared" si="3"/>
        <v>0</v>
      </c>
      <c r="L15" s="13">
        <f>G15/H15*100</f>
        <v>0.15</v>
      </c>
      <c r="M15" s="19" t="s">
        <v>39</v>
      </c>
    </row>
    <row r="16" spans="2:13" ht="20.05" customHeight="1" x14ac:dyDescent="0.25">
      <c r="B16" s="1">
        <v>4</v>
      </c>
      <c r="C16" s="5" t="s">
        <v>16</v>
      </c>
      <c r="D16" s="6">
        <v>200000000</v>
      </c>
      <c r="E16" s="15">
        <v>100000000</v>
      </c>
      <c r="F16" s="6">
        <v>200000000</v>
      </c>
      <c r="G16" s="6"/>
      <c r="H16" s="9">
        <f t="shared" si="0"/>
        <v>500000000</v>
      </c>
      <c r="I16" s="43">
        <f t="shared" si="1"/>
        <v>40</v>
      </c>
      <c r="J16" s="43">
        <f t="shared" si="2"/>
        <v>20</v>
      </c>
      <c r="K16" s="5">
        <f t="shared" si="3"/>
        <v>40</v>
      </c>
      <c r="L16" s="13"/>
      <c r="M16" s="19" t="s">
        <v>40</v>
      </c>
    </row>
    <row r="17" spans="2:13" ht="20.05" customHeight="1" x14ac:dyDescent="0.25">
      <c r="B17" s="1">
        <v>5</v>
      </c>
      <c r="C17" s="5" t="s">
        <v>17</v>
      </c>
      <c r="D17" s="6">
        <v>27000000000</v>
      </c>
      <c r="E17" s="15">
        <v>5500000000</v>
      </c>
      <c r="F17" s="6">
        <v>0</v>
      </c>
      <c r="G17" s="6">
        <v>0</v>
      </c>
      <c r="H17" s="9">
        <f t="shared" si="0"/>
        <v>32500000000</v>
      </c>
      <c r="I17" s="43">
        <f t="shared" si="1"/>
        <v>83.07692307692308</v>
      </c>
      <c r="J17" s="43">
        <f t="shared" si="2"/>
        <v>16.923076923076923</v>
      </c>
      <c r="K17" s="5">
        <f t="shared" si="3"/>
        <v>0</v>
      </c>
      <c r="L17" s="17"/>
      <c r="M17" s="20" t="s">
        <v>41</v>
      </c>
    </row>
    <row r="18" spans="2:13" ht="19.55" customHeight="1" x14ac:dyDescent="0.25">
      <c r="B18" s="25">
        <v>6</v>
      </c>
      <c r="C18" s="26" t="s">
        <v>33</v>
      </c>
      <c r="D18" s="27">
        <v>200000000</v>
      </c>
      <c r="E18" s="28">
        <v>0</v>
      </c>
      <c r="F18" s="28">
        <v>0</v>
      </c>
      <c r="G18" s="28">
        <v>0</v>
      </c>
      <c r="H18" s="9">
        <f t="shared" si="0"/>
        <v>200000000</v>
      </c>
      <c r="I18" s="43">
        <f t="shared" si="1"/>
        <v>100</v>
      </c>
      <c r="J18" s="43">
        <f t="shared" si="2"/>
        <v>0</v>
      </c>
      <c r="K18" s="5">
        <f t="shared" si="3"/>
        <v>0</v>
      </c>
      <c r="L18" s="28"/>
      <c r="M18" s="20" t="s">
        <v>41</v>
      </c>
    </row>
    <row r="19" spans="2:13" ht="8.35" customHeight="1" x14ac:dyDescent="0.25">
      <c r="B19" s="22"/>
      <c r="C19" s="23"/>
      <c r="D19" s="24"/>
    </row>
    <row r="20" spans="2:13" ht="11.25" customHeight="1" x14ac:dyDescent="0.25">
      <c r="C20" t="s">
        <v>19</v>
      </c>
    </row>
    <row r="21" spans="2:13" x14ac:dyDescent="0.25">
      <c r="B21" t="s">
        <v>20</v>
      </c>
      <c r="C21" t="s">
        <v>21</v>
      </c>
      <c r="E21" s="2"/>
    </row>
    <row r="22" spans="2:13" x14ac:dyDescent="0.25">
      <c r="C22" t="s">
        <v>22</v>
      </c>
    </row>
    <row r="23" spans="2:13" x14ac:dyDescent="0.25">
      <c r="C23" t="s">
        <v>23</v>
      </c>
      <c r="E23" s="2"/>
    </row>
    <row r="24" spans="2:13" x14ac:dyDescent="0.25">
      <c r="C24" t="s">
        <v>24</v>
      </c>
      <c r="E24" s="2"/>
      <c r="F24" s="3"/>
      <c r="G24" s="3"/>
    </row>
    <row r="25" spans="2:13" ht="8.35" customHeight="1" x14ac:dyDescent="0.25">
      <c r="E25" s="2"/>
      <c r="F25" s="3"/>
      <c r="G25" s="3"/>
    </row>
    <row r="26" spans="2:13" x14ac:dyDescent="0.25">
      <c r="B26" t="s">
        <v>25</v>
      </c>
      <c r="C26" t="s">
        <v>26</v>
      </c>
      <c r="E26" s="2"/>
    </row>
    <row r="27" spans="2:13" x14ac:dyDescent="0.25">
      <c r="C27" t="s">
        <v>27</v>
      </c>
    </row>
    <row r="28" spans="2:13" x14ac:dyDescent="0.25">
      <c r="C28" t="s">
        <v>28</v>
      </c>
    </row>
    <row r="29" spans="2:13" x14ac:dyDescent="0.25">
      <c r="C29" t="s">
        <v>29</v>
      </c>
    </row>
    <row r="30" spans="2:13" x14ac:dyDescent="0.25">
      <c r="C30" t="s">
        <v>30</v>
      </c>
    </row>
    <row r="31" spans="2:13" x14ac:dyDescent="0.25">
      <c r="C31" t="s">
        <v>31</v>
      </c>
    </row>
  </sheetData>
  <mergeCells count="6">
    <mergeCell ref="B1:M1"/>
    <mergeCell ref="B3:B4"/>
    <mergeCell ref="C3:C4"/>
    <mergeCell ref="D3:H3"/>
    <mergeCell ref="I3:K3"/>
    <mergeCell ref="M3:M4"/>
  </mergeCells>
  <pageMargins left="0.3" right="0.7" top="0.8" bottom="0.75" header="0.3" footer="0.3"/>
  <pageSetup paperSize="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view="pageBreakPreview" topLeftCell="A19" zoomScaleSheetLayoutView="100" workbookViewId="0">
      <selection activeCell="C17" sqref="C17"/>
    </sheetView>
  </sheetViews>
  <sheetFormatPr defaultRowHeight="14.3" x14ac:dyDescent="0.25"/>
  <cols>
    <col min="2" max="2" width="3.875" bestFit="1" customWidth="1"/>
    <col min="3" max="3" width="30" bestFit="1" customWidth="1"/>
    <col min="4" max="5" width="16.25" bestFit="1" customWidth="1"/>
    <col min="6" max="7" width="14" customWidth="1"/>
    <col min="8" max="8" width="16.25" bestFit="1" customWidth="1"/>
    <col min="9" max="9" width="10.25" customWidth="1"/>
    <col min="11" max="11" width="9.25" customWidth="1"/>
  </cols>
  <sheetData>
    <row r="1" spans="2:12" ht="30.1" customHeight="1" x14ac:dyDescent="0.25">
      <c r="B1" s="48" t="s">
        <v>50</v>
      </c>
      <c r="C1" s="48"/>
      <c r="D1" s="48"/>
      <c r="E1" s="48"/>
      <c r="F1" s="48"/>
      <c r="G1" s="48"/>
      <c r="H1" s="48"/>
      <c r="I1" s="48"/>
      <c r="J1" s="48"/>
      <c r="K1" s="48"/>
    </row>
    <row r="3" spans="2:12" ht="14.95" customHeight="1" x14ac:dyDescent="0.25">
      <c r="B3" s="46" t="s">
        <v>0</v>
      </c>
      <c r="C3" s="46" t="s">
        <v>1</v>
      </c>
      <c r="D3" s="47" t="s">
        <v>34</v>
      </c>
      <c r="E3" s="47"/>
      <c r="F3" s="47"/>
      <c r="G3" s="47"/>
      <c r="H3" s="47"/>
      <c r="I3" s="49" t="s">
        <v>2</v>
      </c>
      <c r="J3" s="50"/>
      <c r="K3" s="50"/>
      <c r="L3" s="51"/>
    </row>
    <row r="4" spans="2:12" ht="28.55" x14ac:dyDescent="0.25">
      <c r="B4" s="46"/>
      <c r="C4" s="46"/>
      <c r="D4" s="29" t="s">
        <v>3</v>
      </c>
      <c r="E4" s="29" t="s">
        <v>4</v>
      </c>
      <c r="F4" s="29" t="s">
        <v>18</v>
      </c>
      <c r="G4" s="16" t="s">
        <v>37</v>
      </c>
      <c r="H4" s="11" t="s">
        <v>5</v>
      </c>
      <c r="I4" s="29" t="s">
        <v>3</v>
      </c>
      <c r="J4" s="29" t="s">
        <v>4</v>
      </c>
      <c r="K4" s="29" t="s">
        <v>18</v>
      </c>
      <c r="L4" s="45" t="s">
        <v>37</v>
      </c>
    </row>
    <row r="5" spans="2:12" ht="19.05" customHeight="1" x14ac:dyDescent="0.25">
      <c r="B5" s="1">
        <v>1</v>
      </c>
      <c r="C5" s="5" t="s">
        <v>6</v>
      </c>
      <c r="D5" s="7">
        <f>314216070877+20000000000</f>
        <v>334216070877</v>
      </c>
      <c r="E5" s="21">
        <f>74650192974+75230838288+57967609080+60000000000+39643280940+37918262579+32021583526+26087291414+27097135124+10067622290</f>
        <v>440683816215</v>
      </c>
      <c r="F5" s="21">
        <v>0</v>
      </c>
      <c r="G5" s="44">
        <v>0</v>
      </c>
      <c r="H5" s="9">
        <f>+D5+E5+F5+G5</f>
        <v>774899887092</v>
      </c>
      <c r="I5" s="43">
        <f>D5/H5*100</f>
        <v>43.130225780678195</v>
      </c>
      <c r="J5" s="43">
        <f>E5/H5*100</f>
        <v>56.869774219321812</v>
      </c>
      <c r="K5" s="5">
        <f>F5/H5*100</f>
        <v>0</v>
      </c>
      <c r="L5" s="28">
        <f>G5/H5*100</f>
        <v>0</v>
      </c>
    </row>
    <row r="6" spans="2:12" ht="19.05" customHeight="1" x14ac:dyDescent="0.25">
      <c r="B6" s="1">
        <v>2</v>
      </c>
      <c r="C6" s="12" t="s">
        <v>7</v>
      </c>
      <c r="D6" s="6">
        <v>3180047950</v>
      </c>
      <c r="E6" s="6">
        <v>0</v>
      </c>
      <c r="F6" s="6">
        <v>4634346000</v>
      </c>
      <c r="G6" s="44">
        <v>0</v>
      </c>
      <c r="H6" s="9">
        <f t="shared" ref="H6:H17" si="0">+D6+E6+F6+G6</f>
        <v>7814393950</v>
      </c>
      <c r="I6" s="43">
        <f t="shared" ref="I6:I17" si="1">D6/H6*100</f>
        <v>40.694748311223805</v>
      </c>
      <c r="J6" s="43">
        <f t="shared" ref="J6:J17" si="2">E6/H6*100</f>
        <v>0</v>
      </c>
      <c r="K6" s="43">
        <f t="shared" ref="K6:K17" si="3">F6/H6*100</f>
        <v>59.305251688776195</v>
      </c>
      <c r="L6" s="28">
        <f t="shared" ref="L6:L17" si="4">G6/H6*100</f>
        <v>0</v>
      </c>
    </row>
    <row r="7" spans="2:12" ht="19.05" customHeight="1" x14ac:dyDescent="0.25">
      <c r="B7" s="1"/>
      <c r="C7" s="12" t="s">
        <v>8</v>
      </c>
      <c r="D7" s="6">
        <v>10200000000</v>
      </c>
      <c r="E7" s="6">
        <v>7679466874</v>
      </c>
      <c r="F7" s="21">
        <v>500000000</v>
      </c>
      <c r="G7" s="44">
        <v>0</v>
      </c>
      <c r="H7" s="9">
        <f t="shared" si="0"/>
        <v>18379466874</v>
      </c>
      <c r="I7" s="43">
        <f t="shared" si="1"/>
        <v>55.496713097968829</v>
      </c>
      <c r="J7" s="43">
        <f t="shared" si="2"/>
        <v>41.78285978938564</v>
      </c>
      <c r="K7" s="43">
        <f t="shared" si="3"/>
        <v>2.7204271126455306</v>
      </c>
      <c r="L7" s="28">
        <f t="shared" si="4"/>
        <v>0</v>
      </c>
    </row>
    <row r="8" spans="2:12" ht="19.05" customHeight="1" x14ac:dyDescent="0.25">
      <c r="B8" s="1"/>
      <c r="C8" s="12" t="s">
        <v>9</v>
      </c>
      <c r="D8" s="6">
        <v>12750000000</v>
      </c>
      <c r="E8" s="6">
        <f>9563914038+2686085962</f>
        <v>12250000000</v>
      </c>
      <c r="F8" s="21">
        <v>0</v>
      </c>
      <c r="G8" s="44">
        <v>0</v>
      </c>
      <c r="H8" s="9">
        <f t="shared" si="0"/>
        <v>25000000000</v>
      </c>
      <c r="I8" s="43">
        <f t="shared" si="1"/>
        <v>51</v>
      </c>
      <c r="J8" s="43">
        <f t="shared" si="2"/>
        <v>49</v>
      </c>
      <c r="K8" s="5">
        <f t="shared" si="3"/>
        <v>0</v>
      </c>
      <c r="L8" s="28">
        <f t="shared" si="4"/>
        <v>0</v>
      </c>
    </row>
    <row r="9" spans="2:12" ht="19.05" customHeight="1" x14ac:dyDescent="0.25">
      <c r="B9" s="1"/>
      <c r="C9" s="12" t="s">
        <v>10</v>
      </c>
      <c r="D9" s="6">
        <v>12750000000</v>
      </c>
      <c r="E9" s="6">
        <v>10305959404</v>
      </c>
      <c r="F9" s="21">
        <v>0</v>
      </c>
      <c r="G9" s="44">
        <v>0</v>
      </c>
      <c r="H9" s="9">
        <f t="shared" si="0"/>
        <v>23055959404</v>
      </c>
      <c r="I9" s="43">
        <f t="shared" si="1"/>
        <v>55.300236162751006</v>
      </c>
      <c r="J9" s="43">
        <f t="shared" si="2"/>
        <v>44.699763837248987</v>
      </c>
      <c r="K9" s="5">
        <f t="shared" si="3"/>
        <v>0</v>
      </c>
      <c r="L9" s="28">
        <f t="shared" si="4"/>
        <v>0</v>
      </c>
    </row>
    <row r="10" spans="2:12" ht="19.05" customHeight="1" x14ac:dyDescent="0.25">
      <c r="B10" s="1"/>
      <c r="C10" s="12" t="s">
        <v>11</v>
      </c>
      <c r="D10" s="6">
        <v>4080009987</v>
      </c>
      <c r="E10" s="21">
        <v>2014387000</v>
      </c>
      <c r="F10" s="21">
        <v>2000000000</v>
      </c>
      <c r="G10" s="44">
        <v>0</v>
      </c>
      <c r="H10" s="9">
        <f t="shared" si="0"/>
        <v>8094396987</v>
      </c>
      <c r="I10" s="43">
        <f t="shared" si="1"/>
        <v>50.405360566731495</v>
      </c>
      <c r="J10" s="43">
        <f t="shared" si="2"/>
        <v>24.886189832734974</v>
      </c>
      <c r="K10" s="43">
        <f t="shared" si="3"/>
        <v>24.708449600533537</v>
      </c>
      <c r="L10" s="28">
        <f t="shared" si="4"/>
        <v>0</v>
      </c>
    </row>
    <row r="11" spans="2:12" ht="19.05" customHeight="1" x14ac:dyDescent="0.25">
      <c r="B11" s="1"/>
      <c r="C11" s="14" t="s">
        <v>12</v>
      </c>
      <c r="D11" s="6">
        <v>15300000000</v>
      </c>
      <c r="E11" s="6">
        <v>14928663255</v>
      </c>
      <c r="F11" s="21">
        <v>0</v>
      </c>
      <c r="G11" s="44">
        <v>0</v>
      </c>
      <c r="H11" s="9">
        <f t="shared" si="0"/>
        <v>30228663255</v>
      </c>
      <c r="I11" s="43">
        <f t="shared" si="1"/>
        <v>50.614212977046847</v>
      </c>
      <c r="J11" s="43">
        <f t="shared" si="2"/>
        <v>49.38578702295316</v>
      </c>
      <c r="K11" s="5">
        <f t="shared" si="3"/>
        <v>0</v>
      </c>
      <c r="L11" s="28">
        <f t="shared" si="4"/>
        <v>0</v>
      </c>
    </row>
    <row r="12" spans="2:12" ht="19.05" customHeight="1" x14ac:dyDescent="0.25">
      <c r="B12" s="1"/>
      <c r="C12" s="12" t="s">
        <v>13</v>
      </c>
      <c r="D12" s="6">
        <v>10200000000</v>
      </c>
      <c r="E12" s="6">
        <v>12239305639</v>
      </c>
      <c r="F12" s="21">
        <v>0</v>
      </c>
      <c r="G12" s="44">
        <v>0</v>
      </c>
      <c r="H12" s="9">
        <f t="shared" si="0"/>
        <v>22439305639</v>
      </c>
      <c r="I12" s="43">
        <f t="shared" si="1"/>
        <v>45.455951998230191</v>
      </c>
      <c r="J12" s="43">
        <f t="shared" si="2"/>
        <v>54.544048001769809</v>
      </c>
      <c r="K12" s="5">
        <f t="shared" si="3"/>
        <v>0</v>
      </c>
      <c r="L12" s="28">
        <f t="shared" si="4"/>
        <v>0</v>
      </c>
    </row>
    <row r="13" spans="2:12" ht="19.05" customHeight="1" x14ac:dyDescent="0.25">
      <c r="B13" s="1"/>
      <c r="C13" s="12" t="s">
        <v>14</v>
      </c>
      <c r="D13" s="6">
        <v>10200000000</v>
      </c>
      <c r="E13" s="6">
        <f>5391055222+300000000</f>
        <v>5691055222</v>
      </c>
      <c r="F13" s="6">
        <v>1044749044</v>
      </c>
      <c r="G13" s="44">
        <v>0</v>
      </c>
      <c r="H13" s="9">
        <f t="shared" si="0"/>
        <v>16935804266</v>
      </c>
      <c r="I13" s="43">
        <f t="shared" si="1"/>
        <v>60.227432012055829</v>
      </c>
      <c r="J13" s="43">
        <f t="shared" si="2"/>
        <v>33.603690339201989</v>
      </c>
      <c r="K13" s="43">
        <f t="shared" si="3"/>
        <v>6.1688776487421881</v>
      </c>
      <c r="L13" s="28">
        <f t="shared" si="4"/>
        <v>0</v>
      </c>
    </row>
    <row r="14" spans="2:12" ht="19.05" customHeight="1" x14ac:dyDescent="0.25">
      <c r="B14" s="1"/>
      <c r="C14" s="8" t="s">
        <v>32</v>
      </c>
      <c r="D14" s="9">
        <f>SUM(D6:D13)</f>
        <v>78660057937</v>
      </c>
      <c r="E14" s="9">
        <f t="shared" ref="E14:F14" si="5">SUM(E6:E13)</f>
        <v>65108837394</v>
      </c>
      <c r="F14" s="9">
        <f t="shared" si="5"/>
        <v>8179095044</v>
      </c>
      <c r="G14" s="9">
        <v>0</v>
      </c>
      <c r="H14" s="9">
        <f t="shared" si="0"/>
        <v>151947990375</v>
      </c>
      <c r="I14" s="43">
        <f t="shared" si="1"/>
        <v>51.767751414724827</v>
      </c>
      <c r="J14" s="43">
        <f t="shared" si="2"/>
        <v>42.849423169937729</v>
      </c>
      <c r="K14" s="43">
        <f t="shared" si="3"/>
        <v>5.3828254153374484</v>
      </c>
      <c r="L14" s="28">
        <f t="shared" si="4"/>
        <v>0</v>
      </c>
    </row>
    <row r="15" spans="2:12" ht="19.05" customHeight="1" x14ac:dyDescent="0.25">
      <c r="B15" s="1">
        <v>3</v>
      </c>
      <c r="C15" s="5" t="s">
        <v>15</v>
      </c>
      <c r="D15" s="6">
        <v>19970000000</v>
      </c>
      <c r="E15" s="15"/>
      <c r="F15" s="6">
        <v>0</v>
      </c>
      <c r="G15" s="6">
        <v>30000000</v>
      </c>
      <c r="H15" s="9">
        <f t="shared" si="0"/>
        <v>20000000000</v>
      </c>
      <c r="I15" s="43">
        <f t="shared" si="1"/>
        <v>99.850000000000009</v>
      </c>
      <c r="J15" s="43">
        <f t="shared" si="2"/>
        <v>0</v>
      </c>
      <c r="K15" s="5">
        <f t="shared" si="3"/>
        <v>0</v>
      </c>
      <c r="L15" s="28">
        <f t="shared" si="4"/>
        <v>0.15</v>
      </c>
    </row>
    <row r="16" spans="2:12" ht="19.05" customHeight="1" x14ac:dyDescent="0.25">
      <c r="B16" s="1">
        <v>4</v>
      </c>
      <c r="C16" s="5" t="s">
        <v>17</v>
      </c>
      <c r="D16" s="6">
        <v>27000000000</v>
      </c>
      <c r="E16" s="15">
        <v>5500000000</v>
      </c>
      <c r="F16" s="6">
        <v>0</v>
      </c>
      <c r="G16" s="6">
        <v>0</v>
      </c>
      <c r="H16" s="9">
        <f t="shared" si="0"/>
        <v>32500000000</v>
      </c>
      <c r="I16" s="43">
        <f t="shared" si="1"/>
        <v>83.07692307692308</v>
      </c>
      <c r="J16" s="43">
        <f t="shared" si="2"/>
        <v>16.923076923076923</v>
      </c>
      <c r="K16" s="5">
        <f t="shared" si="3"/>
        <v>0</v>
      </c>
      <c r="L16" s="28">
        <f t="shared" si="4"/>
        <v>0</v>
      </c>
    </row>
    <row r="17" spans="2:12" ht="19.05" customHeight="1" x14ac:dyDescent="0.25">
      <c r="B17" s="1">
        <v>5</v>
      </c>
      <c r="C17" s="28" t="s">
        <v>33</v>
      </c>
      <c r="D17" s="27">
        <v>200000000</v>
      </c>
      <c r="E17" s="15">
        <v>0</v>
      </c>
      <c r="F17" s="6">
        <v>0</v>
      </c>
      <c r="G17" s="6">
        <v>0</v>
      </c>
      <c r="H17" s="9">
        <f t="shared" si="0"/>
        <v>200000000</v>
      </c>
      <c r="I17" s="43">
        <f t="shared" si="1"/>
        <v>100</v>
      </c>
      <c r="J17" s="43">
        <f t="shared" si="2"/>
        <v>0</v>
      </c>
      <c r="K17" s="5">
        <f t="shared" si="3"/>
        <v>0</v>
      </c>
      <c r="L17" s="28">
        <f t="shared" si="4"/>
        <v>0</v>
      </c>
    </row>
    <row r="18" spans="2:12" ht="12.75" customHeight="1" x14ac:dyDescent="0.25"/>
    <row r="19" spans="2:12" x14ac:dyDescent="0.25">
      <c r="C19" t="s">
        <v>19</v>
      </c>
    </row>
    <row r="20" spans="2:12" x14ac:dyDescent="0.25">
      <c r="B20" t="s">
        <v>20</v>
      </c>
      <c r="C20" t="s">
        <v>21</v>
      </c>
      <c r="E20" s="2"/>
    </row>
    <row r="21" spans="2:12" x14ac:dyDescent="0.25">
      <c r="C21" t="s">
        <v>22</v>
      </c>
    </row>
    <row r="22" spans="2:12" x14ac:dyDescent="0.25">
      <c r="C22" t="s">
        <v>23</v>
      </c>
      <c r="E22" s="2"/>
    </row>
    <row r="23" spans="2:12" x14ac:dyDescent="0.25">
      <c r="C23" t="s">
        <v>24</v>
      </c>
      <c r="E23" s="2"/>
      <c r="F23" s="3"/>
      <c r="G23" s="3"/>
    </row>
    <row r="24" spans="2:12" ht="9.6999999999999993" customHeight="1" x14ac:dyDescent="0.25">
      <c r="E24" s="2"/>
      <c r="F24" s="3"/>
      <c r="G24" s="3"/>
    </row>
    <row r="25" spans="2:12" x14ac:dyDescent="0.25">
      <c r="B25" t="s">
        <v>25</v>
      </c>
      <c r="C25" t="s">
        <v>26</v>
      </c>
      <c r="E25" s="2"/>
    </row>
    <row r="26" spans="2:12" x14ac:dyDescent="0.25">
      <c r="C26" t="s">
        <v>27</v>
      </c>
    </row>
    <row r="27" spans="2:12" x14ac:dyDescent="0.25">
      <c r="C27" t="s">
        <v>28</v>
      </c>
    </row>
    <row r="28" spans="2:12" x14ac:dyDescent="0.25">
      <c r="C28" t="s">
        <v>29</v>
      </c>
    </row>
    <row r="29" spans="2:12" x14ac:dyDescent="0.25">
      <c r="C29" t="s">
        <v>30</v>
      </c>
    </row>
    <row r="30" spans="2:12" x14ac:dyDescent="0.25">
      <c r="C30" t="s">
        <v>31</v>
      </c>
    </row>
    <row r="31" spans="2:12" ht="9.6999999999999993" customHeight="1" x14ac:dyDescent="0.25"/>
    <row r="32" spans="2:12" x14ac:dyDescent="0.25">
      <c r="H32" s="52" t="s">
        <v>43</v>
      </c>
      <c r="I32" s="52"/>
      <c r="J32" s="52"/>
    </row>
    <row r="33" spans="3:10" x14ac:dyDescent="0.25">
      <c r="H33" s="52" t="s">
        <v>44</v>
      </c>
      <c r="I33" s="52"/>
      <c r="J33" s="52"/>
    </row>
    <row r="37" spans="3:10" x14ac:dyDescent="0.25">
      <c r="H37" s="52" t="s">
        <v>49</v>
      </c>
      <c r="I37" s="52"/>
      <c r="J37" s="52"/>
    </row>
    <row r="38" spans="3:10" x14ac:dyDescent="0.25">
      <c r="H38" s="52" t="s">
        <v>46</v>
      </c>
      <c r="I38" s="52"/>
      <c r="J38" s="52"/>
    </row>
    <row r="39" spans="3:10" x14ac:dyDescent="0.25">
      <c r="H39" s="52" t="s">
        <v>48</v>
      </c>
      <c r="I39" s="52"/>
      <c r="J39" s="52"/>
    </row>
    <row r="45" spans="3:10" x14ac:dyDescent="0.25">
      <c r="C45">
        <f>2893357998*50%</f>
        <v>1446678999</v>
      </c>
    </row>
    <row r="46" spans="3:10" x14ac:dyDescent="0.25">
      <c r="C46">
        <f>C45*45.46%</f>
        <v>657660272.9454</v>
      </c>
    </row>
    <row r="48" spans="3:10" x14ac:dyDescent="0.25">
      <c r="C48">
        <f>4465865000*50%</f>
        <v>2232932500</v>
      </c>
    </row>
    <row r="49" spans="3:3" x14ac:dyDescent="0.25">
      <c r="C49">
        <f>C48*45.46%</f>
        <v>1015091114.5</v>
      </c>
    </row>
  </sheetData>
  <mergeCells count="10">
    <mergeCell ref="H33:J33"/>
    <mergeCell ref="H37:J37"/>
    <mergeCell ref="H38:J38"/>
    <mergeCell ref="H39:J39"/>
    <mergeCell ref="B1:K1"/>
    <mergeCell ref="B3:B4"/>
    <mergeCell ref="C3:C4"/>
    <mergeCell ref="D3:H3"/>
    <mergeCell ref="H32:J32"/>
    <mergeCell ref="I3:L3"/>
  </mergeCells>
  <pageMargins left="1" right="0.7" top="0.25" bottom="0.25" header="0.3" footer="0.3"/>
  <pageSetup scale="7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tabSelected="1" view="pageBreakPreview" topLeftCell="A20" zoomScaleSheetLayoutView="100" workbookViewId="0">
      <selection activeCell="C35" sqref="C35"/>
    </sheetView>
  </sheetViews>
  <sheetFormatPr defaultRowHeight="14.3" x14ac:dyDescent="0.25"/>
  <cols>
    <col min="2" max="2" width="3.875" bestFit="1" customWidth="1"/>
    <col min="3" max="3" width="30" bestFit="1" customWidth="1"/>
    <col min="4" max="5" width="16.25" bestFit="1" customWidth="1"/>
    <col min="6" max="7" width="14" customWidth="1"/>
    <col min="8" max="8" width="16.25" bestFit="1" customWidth="1"/>
    <col min="9" max="9" width="10.25" customWidth="1"/>
    <col min="11" max="11" width="9.25" customWidth="1"/>
  </cols>
  <sheetData>
    <row r="1" spans="2:12" ht="30.1" customHeight="1" x14ac:dyDescent="0.25">
      <c r="B1" s="48" t="s">
        <v>57</v>
      </c>
      <c r="C1" s="48"/>
      <c r="D1" s="48"/>
      <c r="E1" s="48"/>
      <c r="F1" s="48"/>
      <c r="G1" s="48"/>
      <c r="H1" s="48"/>
      <c r="I1" s="48"/>
      <c r="J1" s="48"/>
      <c r="K1" s="48"/>
    </row>
    <row r="3" spans="2:12" ht="14.95" customHeight="1" x14ac:dyDescent="0.25">
      <c r="B3" s="46" t="s">
        <v>0</v>
      </c>
      <c r="C3" s="46" t="s">
        <v>1</v>
      </c>
      <c r="D3" s="47" t="s">
        <v>56</v>
      </c>
      <c r="E3" s="47"/>
      <c r="F3" s="47"/>
      <c r="G3" s="47"/>
      <c r="H3" s="47"/>
      <c r="I3" s="49" t="s">
        <v>2</v>
      </c>
      <c r="J3" s="50"/>
      <c r="K3" s="50"/>
      <c r="L3" s="51"/>
    </row>
    <row r="4" spans="2:12" ht="28.55" x14ac:dyDescent="0.25">
      <c r="B4" s="46"/>
      <c r="C4" s="46"/>
      <c r="D4" s="31" t="s">
        <v>3</v>
      </c>
      <c r="E4" s="31" t="s">
        <v>4</v>
      </c>
      <c r="F4" s="31" t="s">
        <v>18</v>
      </c>
      <c r="G4" s="16" t="s">
        <v>37</v>
      </c>
      <c r="H4" s="11" t="s">
        <v>5</v>
      </c>
      <c r="I4" s="31" t="s">
        <v>3</v>
      </c>
      <c r="J4" s="31" t="s">
        <v>4</v>
      </c>
      <c r="K4" s="31" t="s">
        <v>18</v>
      </c>
      <c r="L4" s="45" t="s">
        <v>37</v>
      </c>
    </row>
    <row r="5" spans="2:12" ht="19.05" customHeight="1" x14ac:dyDescent="0.25">
      <c r="B5" s="1">
        <v>1</v>
      </c>
      <c r="C5" s="5" t="s">
        <v>6</v>
      </c>
      <c r="D5" s="7">
        <f>314216070877+20000000000</f>
        <v>334216070877</v>
      </c>
      <c r="E5" s="21">
        <f>74650192974+75230838288+57967609080+60000000000+39643280940+37918262579+32021583526+26087291414+27097135124+10067622290</f>
        <v>440683816215</v>
      </c>
      <c r="F5" s="21">
        <v>0</v>
      </c>
      <c r="G5" s="44">
        <v>0</v>
      </c>
      <c r="H5" s="9">
        <f>+D5+E5+F5+G5</f>
        <v>774899887092</v>
      </c>
      <c r="I5" s="43">
        <f>D5/H5*100</f>
        <v>43.130225780678195</v>
      </c>
      <c r="J5" s="43">
        <f>E5/H5*100</f>
        <v>56.869774219321812</v>
      </c>
      <c r="K5" s="5">
        <f>F5/H5*100</f>
        <v>0</v>
      </c>
      <c r="L5" s="28">
        <f>G5/H5*100</f>
        <v>0</v>
      </c>
    </row>
    <row r="6" spans="2:12" ht="19.05" customHeight="1" x14ac:dyDescent="0.25">
      <c r="B6" s="1">
        <v>2</v>
      </c>
      <c r="C6" s="12" t="s">
        <v>7</v>
      </c>
      <c r="D6" s="6">
        <v>3180047950</v>
      </c>
      <c r="E6" s="6">
        <v>0</v>
      </c>
      <c r="F6" s="6">
        <v>4634346000</v>
      </c>
      <c r="G6" s="44">
        <v>0</v>
      </c>
      <c r="H6" s="9">
        <f t="shared" ref="H6:H17" si="0">+D6+E6+F6+G6</f>
        <v>7814393950</v>
      </c>
      <c r="I6" s="43">
        <f t="shared" ref="I6:I17" si="1">D6/H6*100</f>
        <v>40.694748311223805</v>
      </c>
      <c r="J6" s="43">
        <f t="shared" ref="J6:J17" si="2">E6/H6*100</f>
        <v>0</v>
      </c>
      <c r="K6" s="43">
        <f t="shared" ref="K6:K17" si="3">F6/H6*100</f>
        <v>59.305251688776195</v>
      </c>
      <c r="L6" s="28">
        <f t="shared" ref="L6:L17" si="4">G6/H6*100</f>
        <v>0</v>
      </c>
    </row>
    <row r="7" spans="2:12" ht="19.05" customHeight="1" x14ac:dyDescent="0.25">
      <c r="B7" s="1"/>
      <c r="C7" s="12" t="s">
        <v>8</v>
      </c>
      <c r="D7" s="6">
        <v>10200000000</v>
      </c>
      <c r="E7" s="6">
        <v>7679466874</v>
      </c>
      <c r="F7" s="21">
        <v>500000000</v>
      </c>
      <c r="G7" s="44">
        <v>0</v>
      </c>
      <c r="H7" s="9">
        <f t="shared" si="0"/>
        <v>18379466874</v>
      </c>
      <c r="I7" s="43">
        <f t="shared" si="1"/>
        <v>55.496713097968829</v>
      </c>
      <c r="J7" s="43">
        <f t="shared" si="2"/>
        <v>41.78285978938564</v>
      </c>
      <c r="K7" s="43">
        <f t="shared" si="3"/>
        <v>2.7204271126455306</v>
      </c>
      <c r="L7" s="28">
        <f t="shared" si="4"/>
        <v>0</v>
      </c>
    </row>
    <row r="8" spans="2:12" ht="19.05" customHeight="1" x14ac:dyDescent="0.25">
      <c r="B8" s="1"/>
      <c r="C8" s="12" t="s">
        <v>9</v>
      </c>
      <c r="D8" s="6">
        <v>12750000000</v>
      </c>
      <c r="E8" s="6">
        <f>9563914038+2686085962</f>
        <v>12250000000</v>
      </c>
      <c r="F8" s="21">
        <v>0</v>
      </c>
      <c r="G8" s="44">
        <v>0</v>
      </c>
      <c r="H8" s="9">
        <f t="shared" si="0"/>
        <v>25000000000</v>
      </c>
      <c r="I8" s="43">
        <f t="shared" si="1"/>
        <v>51</v>
      </c>
      <c r="J8" s="43">
        <f t="shared" si="2"/>
        <v>49</v>
      </c>
      <c r="K8" s="5">
        <f t="shared" si="3"/>
        <v>0</v>
      </c>
      <c r="L8" s="28">
        <f t="shared" si="4"/>
        <v>0</v>
      </c>
    </row>
    <row r="9" spans="2:12" ht="19.05" customHeight="1" x14ac:dyDescent="0.25">
      <c r="B9" s="1"/>
      <c r="C9" s="12" t="s">
        <v>10</v>
      </c>
      <c r="D9" s="6">
        <v>12750000000</v>
      </c>
      <c r="E9" s="6">
        <v>10305959404</v>
      </c>
      <c r="F9" s="21">
        <v>0</v>
      </c>
      <c r="G9" s="44">
        <v>0</v>
      </c>
      <c r="H9" s="9">
        <f t="shared" si="0"/>
        <v>23055959404</v>
      </c>
      <c r="I9" s="43">
        <f t="shared" si="1"/>
        <v>55.300236162751006</v>
      </c>
      <c r="J9" s="43">
        <f t="shared" si="2"/>
        <v>44.699763837248987</v>
      </c>
      <c r="K9" s="5">
        <f t="shared" si="3"/>
        <v>0</v>
      </c>
      <c r="L9" s="28">
        <f t="shared" si="4"/>
        <v>0</v>
      </c>
    </row>
    <row r="10" spans="2:12" ht="19.05" customHeight="1" x14ac:dyDescent="0.25">
      <c r="B10" s="1"/>
      <c r="C10" s="12" t="s">
        <v>11</v>
      </c>
      <c r="D10" s="6">
        <v>4080009987</v>
      </c>
      <c r="E10" s="21">
        <v>2014387000</v>
      </c>
      <c r="F10" s="21">
        <v>2000000000</v>
      </c>
      <c r="G10" s="44">
        <v>0</v>
      </c>
      <c r="H10" s="9">
        <f t="shared" si="0"/>
        <v>8094396987</v>
      </c>
      <c r="I10" s="43">
        <f t="shared" si="1"/>
        <v>50.405360566731495</v>
      </c>
      <c r="J10" s="43">
        <f t="shared" si="2"/>
        <v>24.886189832734974</v>
      </c>
      <c r="K10" s="43">
        <f t="shared" si="3"/>
        <v>24.708449600533537</v>
      </c>
      <c r="L10" s="28">
        <f t="shared" si="4"/>
        <v>0</v>
      </c>
    </row>
    <row r="11" spans="2:12" ht="19.05" customHeight="1" x14ac:dyDescent="0.25">
      <c r="B11" s="1"/>
      <c r="C11" s="14" t="s">
        <v>12</v>
      </c>
      <c r="D11" s="6">
        <v>15300000000</v>
      </c>
      <c r="E11" s="6">
        <v>14928663255</v>
      </c>
      <c r="F11" s="21">
        <v>0</v>
      </c>
      <c r="G11" s="44">
        <v>0</v>
      </c>
      <c r="H11" s="9">
        <f t="shared" si="0"/>
        <v>30228663255</v>
      </c>
      <c r="I11" s="43">
        <f t="shared" si="1"/>
        <v>50.614212977046847</v>
      </c>
      <c r="J11" s="43">
        <f t="shared" si="2"/>
        <v>49.38578702295316</v>
      </c>
      <c r="K11" s="5">
        <f t="shared" si="3"/>
        <v>0</v>
      </c>
      <c r="L11" s="28">
        <f t="shared" si="4"/>
        <v>0</v>
      </c>
    </row>
    <row r="12" spans="2:12" ht="19.05" customHeight="1" x14ac:dyDescent="0.25">
      <c r="B12" s="1"/>
      <c r="C12" s="12" t="s">
        <v>13</v>
      </c>
      <c r="D12" s="6">
        <v>10200000000</v>
      </c>
      <c r="E12" s="6">
        <v>12239305639</v>
      </c>
      <c r="F12" s="21">
        <v>0</v>
      </c>
      <c r="G12" s="44">
        <v>0</v>
      </c>
      <c r="H12" s="9">
        <f t="shared" si="0"/>
        <v>22439305639</v>
      </c>
      <c r="I12" s="43">
        <f t="shared" si="1"/>
        <v>45.455951998230191</v>
      </c>
      <c r="J12" s="43">
        <f t="shared" si="2"/>
        <v>54.544048001769809</v>
      </c>
      <c r="K12" s="5">
        <f t="shared" si="3"/>
        <v>0</v>
      </c>
      <c r="L12" s="28">
        <f t="shared" si="4"/>
        <v>0</v>
      </c>
    </row>
    <row r="13" spans="2:12" ht="19.05" customHeight="1" x14ac:dyDescent="0.25">
      <c r="B13" s="1"/>
      <c r="C13" s="12" t="s">
        <v>14</v>
      </c>
      <c r="D13" s="6">
        <v>10200000000</v>
      </c>
      <c r="E13" s="6">
        <f>5391055222+300000000</f>
        <v>5691055222</v>
      </c>
      <c r="F13" s="6">
        <v>1044749044</v>
      </c>
      <c r="G13" s="44">
        <v>0</v>
      </c>
      <c r="H13" s="9">
        <f t="shared" si="0"/>
        <v>16935804266</v>
      </c>
      <c r="I13" s="43">
        <f t="shared" si="1"/>
        <v>60.227432012055829</v>
      </c>
      <c r="J13" s="43">
        <f t="shared" si="2"/>
        <v>33.603690339201989</v>
      </c>
      <c r="K13" s="43">
        <f t="shared" si="3"/>
        <v>6.1688776487421881</v>
      </c>
      <c r="L13" s="28">
        <f t="shared" si="4"/>
        <v>0</v>
      </c>
    </row>
    <row r="14" spans="2:12" ht="19.05" customHeight="1" x14ac:dyDescent="0.25">
      <c r="B14" s="1"/>
      <c r="C14" s="8" t="s">
        <v>32</v>
      </c>
      <c r="D14" s="9">
        <f>SUM(D6:D13)</f>
        <v>78660057937</v>
      </c>
      <c r="E14" s="9">
        <f t="shared" ref="E14:F14" si="5">SUM(E6:E13)</f>
        <v>65108837394</v>
      </c>
      <c r="F14" s="9">
        <f t="shared" si="5"/>
        <v>8179095044</v>
      </c>
      <c r="G14" s="9">
        <v>0</v>
      </c>
      <c r="H14" s="9">
        <f t="shared" si="0"/>
        <v>151947990375</v>
      </c>
      <c r="I14" s="43">
        <f t="shared" si="1"/>
        <v>51.767751414724827</v>
      </c>
      <c r="J14" s="43">
        <f t="shared" si="2"/>
        <v>42.849423169937729</v>
      </c>
      <c r="K14" s="43">
        <f t="shared" si="3"/>
        <v>5.3828254153374484</v>
      </c>
      <c r="L14" s="28">
        <f t="shared" si="4"/>
        <v>0</v>
      </c>
    </row>
    <row r="15" spans="2:12" ht="19.05" customHeight="1" x14ac:dyDescent="0.25">
      <c r="B15" s="1">
        <v>3</v>
      </c>
      <c r="C15" s="5" t="s">
        <v>15</v>
      </c>
      <c r="D15" s="6">
        <v>19970000000</v>
      </c>
      <c r="E15" s="15"/>
      <c r="F15" s="6">
        <v>0</v>
      </c>
      <c r="G15" s="6">
        <v>30000000</v>
      </c>
      <c r="H15" s="9">
        <f t="shared" si="0"/>
        <v>20000000000</v>
      </c>
      <c r="I15" s="43">
        <f t="shared" si="1"/>
        <v>99.850000000000009</v>
      </c>
      <c r="J15" s="43">
        <f t="shared" si="2"/>
        <v>0</v>
      </c>
      <c r="K15" s="5">
        <f t="shared" si="3"/>
        <v>0</v>
      </c>
      <c r="L15" s="28">
        <f t="shared" si="4"/>
        <v>0.15</v>
      </c>
    </row>
    <row r="16" spans="2:12" ht="19.05" customHeight="1" x14ac:dyDescent="0.25">
      <c r="B16" s="1">
        <v>4</v>
      </c>
      <c r="C16" s="5" t="s">
        <v>17</v>
      </c>
      <c r="D16" s="6">
        <v>27000000000</v>
      </c>
      <c r="E16" s="15">
        <v>5500000000</v>
      </c>
      <c r="F16" s="6">
        <v>0</v>
      </c>
      <c r="G16" s="6">
        <v>0</v>
      </c>
      <c r="H16" s="9">
        <f t="shared" si="0"/>
        <v>32500000000</v>
      </c>
      <c r="I16" s="43">
        <f t="shared" si="1"/>
        <v>83.07692307692308</v>
      </c>
      <c r="J16" s="43">
        <f t="shared" si="2"/>
        <v>16.923076923076923</v>
      </c>
      <c r="K16" s="5">
        <f t="shared" si="3"/>
        <v>0</v>
      </c>
      <c r="L16" s="28">
        <f t="shared" si="4"/>
        <v>0</v>
      </c>
    </row>
    <row r="17" spans="2:12" ht="19.05" customHeight="1" x14ac:dyDescent="0.25">
      <c r="B17" s="1">
        <v>5</v>
      </c>
      <c r="C17" s="28" t="s">
        <v>33</v>
      </c>
      <c r="D17" s="27">
        <v>200000000</v>
      </c>
      <c r="E17" s="15">
        <v>0</v>
      </c>
      <c r="F17" s="6">
        <v>0</v>
      </c>
      <c r="G17" s="6">
        <v>0</v>
      </c>
      <c r="H17" s="9">
        <f t="shared" si="0"/>
        <v>200000000</v>
      </c>
      <c r="I17" s="43">
        <f t="shared" si="1"/>
        <v>100</v>
      </c>
      <c r="J17" s="43">
        <f t="shared" si="2"/>
        <v>0</v>
      </c>
      <c r="K17" s="5">
        <f t="shared" si="3"/>
        <v>0</v>
      </c>
      <c r="L17" s="28">
        <f t="shared" si="4"/>
        <v>0</v>
      </c>
    </row>
    <row r="18" spans="2:12" ht="12.75" customHeight="1" x14ac:dyDescent="0.25"/>
    <row r="19" spans="2:12" x14ac:dyDescent="0.25">
      <c r="C19" t="s">
        <v>19</v>
      </c>
    </row>
    <row r="20" spans="2:12" x14ac:dyDescent="0.25">
      <c r="B20" t="s">
        <v>20</v>
      </c>
      <c r="C20" t="s">
        <v>21</v>
      </c>
      <c r="E20" s="2"/>
    </row>
    <row r="21" spans="2:12" x14ac:dyDescent="0.25">
      <c r="C21" t="s">
        <v>22</v>
      </c>
    </row>
    <row r="22" spans="2:12" x14ac:dyDescent="0.25">
      <c r="C22" t="s">
        <v>23</v>
      </c>
      <c r="E22" s="2"/>
    </row>
    <row r="23" spans="2:12" x14ac:dyDescent="0.25">
      <c r="C23" t="s">
        <v>24</v>
      </c>
      <c r="E23" s="2"/>
      <c r="F23" s="3"/>
      <c r="G23" s="3"/>
    </row>
    <row r="24" spans="2:12" ht="9.6999999999999993" customHeight="1" x14ac:dyDescent="0.25">
      <c r="E24" s="2"/>
      <c r="F24" s="3"/>
      <c r="G24" s="3"/>
    </row>
    <row r="25" spans="2:12" x14ac:dyDescent="0.25">
      <c r="B25" t="s">
        <v>25</v>
      </c>
      <c r="C25" t="s">
        <v>26</v>
      </c>
      <c r="E25" s="2"/>
    </row>
    <row r="26" spans="2:12" x14ac:dyDescent="0.25">
      <c r="C26" t="s">
        <v>27</v>
      </c>
    </row>
    <row r="27" spans="2:12" x14ac:dyDescent="0.25">
      <c r="C27" t="s">
        <v>28</v>
      </c>
    </row>
    <row r="28" spans="2:12" x14ac:dyDescent="0.25">
      <c r="C28" t="s">
        <v>29</v>
      </c>
    </row>
    <row r="29" spans="2:12" x14ac:dyDescent="0.25">
      <c r="C29" t="s">
        <v>30</v>
      </c>
    </row>
    <row r="30" spans="2:12" x14ac:dyDescent="0.25">
      <c r="C30" t="s">
        <v>31</v>
      </c>
    </row>
    <row r="31" spans="2:12" ht="9.6999999999999993" customHeight="1" x14ac:dyDescent="0.25"/>
  </sheetData>
  <mergeCells count="5">
    <mergeCell ref="B1:K1"/>
    <mergeCell ref="B3:B4"/>
    <mergeCell ref="C3:C4"/>
    <mergeCell ref="D3:H3"/>
    <mergeCell ref="I3:L3"/>
  </mergeCells>
  <pageMargins left="0.7" right="0.7" top="0.75" bottom="0.75" header="0.3" footer="0.3"/>
  <pageSetup paperSize="5" scale="78" orientation="landscape" horizontalDpi="4294967294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MODAL 2017</vt:lpstr>
      <vt:lpstr>MODAL 2018</vt:lpstr>
      <vt:lpstr>MODAL 2019</vt:lpstr>
      <vt:lpstr>MODAL 2020</vt:lpstr>
      <vt:lpstr>'MODAL 2017'!Print_Area</vt:lpstr>
      <vt:lpstr>'MODAL 2018'!Print_Area</vt:lpstr>
      <vt:lpstr>'MODAL 2019'!Print_Area</vt:lpstr>
      <vt:lpstr>'MODAL 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Sarekda</dc:creator>
  <cp:lastModifiedBy>nurma qurniawan</cp:lastModifiedBy>
  <cp:lastPrinted>2021-05-31T03:22:35Z</cp:lastPrinted>
  <dcterms:created xsi:type="dcterms:W3CDTF">2017-03-24T07:04:21Z</dcterms:created>
  <dcterms:modified xsi:type="dcterms:W3CDTF">2021-07-05T03:49:49Z</dcterms:modified>
</cp:coreProperties>
</file>