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Lainnya 2020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2" i="1"/>
  <c r="J12" i="1"/>
  <c r="H12" i="1"/>
  <c r="F12" i="1"/>
  <c r="C12" i="1"/>
  <c r="K11" i="1"/>
  <c r="J11" i="1"/>
  <c r="H11" i="1"/>
  <c r="F11" i="1"/>
  <c r="D11" i="1"/>
  <c r="K10" i="1"/>
  <c r="J10" i="1"/>
  <c r="H10" i="1"/>
  <c r="G10" i="1"/>
  <c r="F10" i="1"/>
  <c r="E10" i="1"/>
  <c r="D10" i="1"/>
  <c r="C10" i="1"/>
  <c r="B10" i="1"/>
  <c r="B14" i="1" s="1"/>
  <c r="J9" i="1"/>
  <c r="J8" i="1"/>
  <c r="D8" i="1"/>
  <c r="C8" i="1"/>
  <c r="K7" i="1"/>
  <c r="J7" i="1"/>
  <c r="H7" i="1"/>
  <c r="G7" i="1"/>
  <c r="E7" i="1"/>
  <c r="E14" i="1" s="1"/>
  <c r="D7" i="1"/>
  <c r="C7" i="1"/>
  <c r="J6" i="1"/>
  <c r="I6" i="1"/>
  <c r="I14" i="1" s="1"/>
  <c r="K5" i="1"/>
  <c r="K14" i="1" s="1"/>
  <c r="J5" i="1"/>
  <c r="I5" i="1"/>
  <c r="H5" i="1"/>
  <c r="H14" i="1" s="1"/>
  <c r="G5" i="1"/>
  <c r="G14" i="1" s="1"/>
  <c r="F5" i="1"/>
  <c r="F14" i="1" s="1"/>
  <c r="E5" i="1"/>
  <c r="D5" i="1"/>
  <c r="D14" i="1" s="1"/>
  <c r="C5" i="1"/>
  <c r="C14" i="1" s="1"/>
  <c r="J4" i="1"/>
  <c r="J14" i="1" s="1"/>
  <c r="L14" i="1" l="1"/>
  <c r="M14" i="1"/>
</calcChain>
</file>

<file path=xl/sharedStrings.xml><?xml version="1.0" encoding="utf-8"?>
<sst xmlns="http://schemas.openxmlformats.org/spreadsheetml/2006/main" count="47" uniqueCount="26">
  <si>
    <t>Kabupaten/Kota</t>
  </si>
  <si>
    <t>Sapi</t>
  </si>
  <si>
    <t>Kerbau</t>
  </si>
  <si>
    <t>Kambing</t>
  </si>
  <si>
    <t>Domba</t>
  </si>
  <si>
    <t>Babi</t>
  </si>
  <si>
    <t>Kuda</t>
  </si>
  <si>
    <t>Ayam Buras</t>
  </si>
  <si>
    <t>Ayam Ras Pedaging</t>
  </si>
  <si>
    <t>Itik</t>
  </si>
  <si>
    <t>Puyuh</t>
  </si>
  <si>
    <t>Kelinci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</si>
  <si>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</si>
  <si>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</si>
  <si>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</si>
  <si>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</si>
  <si>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</si>
  <si>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</si>
  <si>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</si>
  <si>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</si>
  <si>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</si>
  <si>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</si>
  <si>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NTB</t>
  </si>
  <si>
    <t xml:space="preserve">Ayam Ras Petelur </t>
  </si>
  <si>
    <t>-</t>
  </si>
  <si>
    <t>Jumlah Produksi Daging (ton)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</si>
</sst>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1" fontId="0" fillId="0" borderId="3" xfId="0" applyNumberFormat="1" applyBorder="1"/>
    <xf numFmtId="1" fontId="0" fillId="0" borderId="4" xfId="0" applyNumberFormat="1" applyBorder="1"/>
    <xf numFmtId="1" fontId="1" fillId="0" borderId="5" xfId="0" applyNumberFormat="1" applyFont="1" applyBorder="1"/>
    <xf numFmtId="1" fontId="1" fillId="0" borderId="6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64" fontId="4" fillId="0" borderId="3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%20FD/DATABASE%20BIDANG%20EKONOMI/DINAS%20PETERNAKAN%20DAN%20KESEHATAN%20HEWAN/Data%20Peternakan%20yang%20sudah%20va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embangan Populasi Ternak"/>
      <sheetName val="Perkembangan Pemotongan Ternak"/>
      <sheetName val="Jumlah Kasus PHMS"/>
      <sheetName val="Jumlah Kelompok"/>
      <sheetName val="NTP"/>
      <sheetName val="Produksi Daging"/>
      <sheetName val="Produksi Telur"/>
      <sheetName val="Pengeluaran Pemasukan Ternak"/>
      <sheetName val="Pengeluaran Ternak Potong dan B"/>
      <sheetName val="Konsumsi"/>
      <sheetName val="Sarana Prasarana"/>
    </sheetNames>
    <sheetDataSet>
      <sheetData sheetId="0">
        <row r="5">
          <cell r="J5">
            <v>8363487</v>
          </cell>
        </row>
        <row r="6">
          <cell r="J6">
            <v>4846740</v>
          </cell>
        </row>
        <row r="7">
          <cell r="J7">
            <v>5446827</v>
          </cell>
        </row>
        <row r="8">
          <cell r="J8">
            <v>8679080</v>
          </cell>
        </row>
        <row r="9">
          <cell r="J9">
            <v>335377</v>
          </cell>
        </row>
        <row r="10">
          <cell r="J10">
            <v>37850</v>
          </cell>
        </row>
        <row r="11">
          <cell r="J11">
            <v>378943</v>
          </cell>
        </row>
        <row r="12">
          <cell r="J12">
            <v>718700</v>
          </cell>
        </row>
        <row r="13">
          <cell r="J13">
            <v>2299700</v>
          </cell>
        </row>
        <row r="14">
          <cell r="J14">
            <v>528200</v>
          </cell>
        </row>
      </sheetData>
      <sheetData sheetId="1"/>
      <sheetData sheetId="2"/>
      <sheetData sheetId="3"/>
      <sheetData sheetId="4"/>
      <sheetData sheetId="5">
        <row r="4">
          <cell r="M4">
            <v>46281.9</v>
          </cell>
          <cell r="N4">
            <v>31634904</v>
          </cell>
        </row>
        <row r="5">
          <cell r="M5">
            <v>46281.9</v>
          </cell>
          <cell r="N5">
            <v>31634904</v>
          </cell>
        </row>
        <row r="6">
          <cell r="M6">
            <v>46281.9</v>
          </cell>
          <cell r="N6">
            <v>31634904</v>
          </cell>
        </row>
        <row r="7">
          <cell r="M7">
            <v>46281.9</v>
          </cell>
          <cell r="N7">
            <v>31634904</v>
          </cell>
        </row>
        <row r="8">
          <cell r="M8">
            <v>46281.9</v>
          </cell>
          <cell r="N8">
            <v>31634904</v>
          </cell>
        </row>
        <row r="9">
          <cell r="M9">
            <v>46281.9</v>
          </cell>
          <cell r="N9">
            <v>31634904</v>
          </cell>
        </row>
        <row r="10">
          <cell r="M10">
            <v>46281.9</v>
          </cell>
          <cell r="N10">
            <v>31634904</v>
          </cell>
        </row>
        <row r="11">
          <cell r="M11">
            <v>46281.9</v>
          </cell>
          <cell r="N11">
            <v>31634904</v>
          </cell>
        </row>
        <row r="12">
          <cell r="M12">
            <v>46281.9</v>
          </cell>
          <cell r="N12">
            <v>31634904</v>
          </cell>
        </row>
        <row r="13">
          <cell r="M13">
            <v>46281.9</v>
          </cell>
          <cell r="N13">
            <v>31634904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C15" sqref="C15"/>
    </sheetView>
  </sheetViews>
  <sheetFormatPr defaultRowHeight="15" x14ac:dyDescent="0.25"/>
  <cols>
    <col min="1" max="1" width="20.7109375" customWidth="1"/>
    <col min="2" max="2" width="12.140625" customWidth="1"/>
    <col min="3" max="7" width="9.28515625" bestFit="1" customWidth="1"/>
    <col min="8" max="8" width="11.42578125" bestFit="1" customWidth="1"/>
    <col min="9" max="9" width="9.140625" customWidth="1"/>
    <col min="10" max="10" width="12.85546875" customWidth="1"/>
    <col min="11" max="11" width="10.7109375" customWidth="1"/>
    <col min="12" max="13" width="11.7109375" customWidth="1"/>
  </cols>
  <sheetData>
    <row r="1" spans="1:13" ht="18.75" x14ac:dyDescent="0.3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 thickBot="1" x14ac:dyDescent="0.3"/>
    <row r="3" spans="1:13" ht="45.75" thickTop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23</v>
      </c>
      <c r="J3" s="7" t="s">
        <v>8</v>
      </c>
      <c r="K3" s="7" t="s">
        <v>9</v>
      </c>
      <c r="L3" s="5" t="s">
        <v>10</v>
      </c>
      <c r="M3" s="6" t="s">
        <v>11</v>
      </c>
    </row>
    <row r="4" spans="1:13" x14ac:dyDescent="0.25">
      <c r="A4" s="8" t="s">
        <v>12</v>
      </c>
      <c r="B4" s="9">
        <v>817</v>
      </c>
      <c r="C4" s="9">
        <v>4</v>
      </c>
      <c r="D4" s="9">
        <v>2.2999999999999998</v>
      </c>
      <c r="E4" s="9">
        <v>13.1</v>
      </c>
      <c r="F4" s="9">
        <v>5</v>
      </c>
      <c r="G4" s="9">
        <v>277.82</v>
      </c>
      <c r="H4" s="10">
        <v>1130.83</v>
      </c>
      <c r="I4" s="9">
        <v>330.7</v>
      </c>
      <c r="J4" s="11">
        <f>'[1]Perkembangan Populasi Ternak'!J5/'[1]Produksi Daging'!N4*'[1]Produksi Daging'!M4</f>
        <v>12235.790852575372</v>
      </c>
      <c r="K4" s="9">
        <v>143.86000000000001</v>
      </c>
      <c r="L4" s="1">
        <v>11945.75</v>
      </c>
      <c r="M4" s="2">
        <v>531.07000000000005</v>
      </c>
    </row>
    <row r="5" spans="1:13" x14ac:dyDescent="0.25">
      <c r="A5" s="8" t="s">
        <v>13</v>
      </c>
      <c r="B5" s="9">
        <v>1274</v>
      </c>
      <c r="C5" s="10">
        <f>223683.61/1000</f>
        <v>223.68360999999999</v>
      </c>
      <c r="D5" s="10">
        <f>143981.49/1000</f>
        <v>143.98148999999998</v>
      </c>
      <c r="E5" s="10">
        <f>1503.86/1000</f>
        <v>1.50386</v>
      </c>
      <c r="F5" s="10">
        <f>27974.18/1000</f>
        <v>27.97418</v>
      </c>
      <c r="G5" s="10">
        <f>29653.17/1000</f>
        <v>29.653169999999999</v>
      </c>
      <c r="H5" s="10">
        <f>3088049.95/1000</f>
        <v>3088.0499500000001</v>
      </c>
      <c r="I5" s="10">
        <f>325765.44/1000</f>
        <v>325.76544000000001</v>
      </c>
      <c r="J5" s="11">
        <f>'[1]Perkembangan Populasi Ternak'!J6/'[1]Produksi Daging'!N5*'[1]Produksi Daging'!M5</f>
        <v>7090.7860509391785</v>
      </c>
      <c r="K5" s="10">
        <f>281110.34/1000</f>
        <v>281.11034000000001</v>
      </c>
      <c r="L5" s="1">
        <v>111181.57</v>
      </c>
      <c r="M5" s="2">
        <v>951.59</v>
      </c>
    </row>
    <row r="6" spans="1:13" x14ac:dyDescent="0.25">
      <c r="A6" s="8" t="s">
        <v>14</v>
      </c>
      <c r="B6" s="9">
        <v>4061</v>
      </c>
      <c r="C6" s="10">
        <v>70</v>
      </c>
      <c r="D6" s="10">
        <v>60</v>
      </c>
      <c r="E6" s="10">
        <v>7</v>
      </c>
      <c r="F6" s="10" t="s">
        <v>24</v>
      </c>
      <c r="G6" s="10">
        <v>15</v>
      </c>
      <c r="H6" s="10">
        <v>2873</v>
      </c>
      <c r="I6" s="10">
        <f>708492/1000</f>
        <v>708.49199999999996</v>
      </c>
      <c r="J6" s="11">
        <f>'[1]Perkembangan Populasi Ternak'!J7/'[1]Produksi Daging'!N6*'[1]Produksi Daging'!M6</f>
        <v>7968.714004357339</v>
      </c>
      <c r="K6" s="10">
        <v>185</v>
      </c>
      <c r="L6" s="1">
        <v>28244.09</v>
      </c>
      <c r="M6" s="2">
        <v>1770.95</v>
      </c>
    </row>
    <row r="7" spans="1:13" x14ac:dyDescent="0.25">
      <c r="A7" s="8" t="s">
        <v>15</v>
      </c>
      <c r="B7" s="9">
        <v>1295</v>
      </c>
      <c r="C7" s="10">
        <f>477448/1000</f>
        <v>477.44799999999998</v>
      </c>
      <c r="D7" s="10">
        <f>36571/1000</f>
        <v>36.570999999999998</v>
      </c>
      <c r="E7" s="10">
        <f>530/1000</f>
        <v>0.53</v>
      </c>
      <c r="F7" s="10" t="s">
        <v>24</v>
      </c>
      <c r="G7" s="10">
        <f>9970/1000</f>
        <v>9.9700000000000006</v>
      </c>
      <c r="H7" s="10">
        <f>1746846/1000</f>
        <v>1746.846</v>
      </c>
      <c r="I7" s="10">
        <v>0</v>
      </c>
      <c r="J7" s="11">
        <f>'[1]Perkembangan Populasi Ternak'!J8/'[1]Produksi Daging'!N7*'[1]Produksi Daging'!M7</f>
        <v>12697.503765208201</v>
      </c>
      <c r="K7" s="10">
        <f>11580/1000</f>
        <v>11.58</v>
      </c>
      <c r="L7" s="1">
        <v>143.06</v>
      </c>
      <c r="M7" s="2">
        <v>76.95</v>
      </c>
    </row>
    <row r="8" spans="1:13" x14ac:dyDescent="0.25">
      <c r="A8" s="8" t="s">
        <v>16</v>
      </c>
      <c r="B8" s="9">
        <v>323</v>
      </c>
      <c r="C8" s="10">
        <f>99000/1000</f>
        <v>99</v>
      </c>
      <c r="D8" s="10">
        <f>65700/1000</f>
        <v>65.7</v>
      </c>
      <c r="E8" s="10" t="s">
        <v>24</v>
      </c>
      <c r="F8" s="10" t="s">
        <v>24</v>
      </c>
      <c r="G8" s="10" t="s">
        <v>24</v>
      </c>
      <c r="H8" s="10" t="s">
        <v>24</v>
      </c>
      <c r="I8" s="10" t="s">
        <v>24</v>
      </c>
      <c r="J8" s="11">
        <f>'[1]Perkembangan Populasi Ternak'!J9/'[1]Produksi Daging'!N8*'[1]Produksi Daging'!M8</f>
        <v>490.65692680148487</v>
      </c>
      <c r="K8" s="10" t="s">
        <v>24</v>
      </c>
      <c r="L8" s="1">
        <v>678.47</v>
      </c>
      <c r="M8" s="2">
        <v>0</v>
      </c>
    </row>
    <row r="9" spans="1:13" x14ac:dyDescent="0.25">
      <c r="A9" s="8" t="s">
        <v>17</v>
      </c>
      <c r="B9" s="9">
        <v>593</v>
      </c>
      <c r="C9" s="10">
        <v>42</v>
      </c>
      <c r="D9" s="10">
        <v>59</v>
      </c>
      <c r="E9" s="10">
        <v>1</v>
      </c>
      <c r="F9" s="10" t="s">
        <v>24</v>
      </c>
      <c r="G9" s="10">
        <v>41</v>
      </c>
      <c r="H9" s="10">
        <v>1097</v>
      </c>
      <c r="I9" s="10" t="s">
        <v>24</v>
      </c>
      <c r="J9" s="11">
        <f>'[1]Perkembangan Populasi Ternak'!J10/'[1]Produksi Daging'!N9*'[1]Produksi Daging'!M9</f>
        <v>55.374592412229227</v>
      </c>
      <c r="K9" s="10">
        <v>55</v>
      </c>
      <c r="L9" s="1">
        <v>3758.65</v>
      </c>
      <c r="M9" s="2">
        <v>254.7</v>
      </c>
    </row>
    <row r="10" spans="1:13" x14ac:dyDescent="0.25">
      <c r="A10" s="8" t="s">
        <v>18</v>
      </c>
      <c r="B10" s="9">
        <f>2615970/1000</f>
        <v>2615.9699999999998</v>
      </c>
      <c r="C10" s="10">
        <f>497805/1000</f>
        <v>497.80500000000001</v>
      </c>
      <c r="D10" s="10">
        <f>180812/1000</f>
        <v>180.81200000000001</v>
      </c>
      <c r="E10" s="10">
        <f>4901/1000</f>
        <v>4.9009999999999998</v>
      </c>
      <c r="F10" s="10">
        <f>4556/1000</f>
        <v>4.556</v>
      </c>
      <c r="G10" s="10">
        <f>230790/1000</f>
        <v>230.79</v>
      </c>
      <c r="H10" s="10">
        <f>203607/1000</f>
        <v>203.607</v>
      </c>
      <c r="I10" s="10" t="s">
        <v>24</v>
      </c>
      <c r="J10" s="11">
        <f>'[1]Perkembangan Populasi Ternak'!J11/'[1]Produksi Daging'!N10*'[1]Produksi Daging'!M10</f>
        <v>554.39403361868904</v>
      </c>
      <c r="K10" s="10">
        <f>16990/1000</f>
        <v>16.989999999999998</v>
      </c>
      <c r="L10" s="1">
        <v>678.47</v>
      </c>
      <c r="M10" s="2">
        <v>0</v>
      </c>
    </row>
    <row r="11" spans="1:13" x14ac:dyDescent="0.25">
      <c r="A11" s="8" t="s">
        <v>19</v>
      </c>
      <c r="B11" s="9">
        <v>357</v>
      </c>
      <c r="C11" s="10" t="s">
        <v>24</v>
      </c>
      <c r="D11" s="10">
        <f>92609/1000</f>
        <v>92.608999999999995</v>
      </c>
      <c r="E11" s="10" t="s">
        <v>24</v>
      </c>
      <c r="F11" s="10">
        <f>87863/1000</f>
        <v>87.863</v>
      </c>
      <c r="G11" s="10" t="s">
        <v>24</v>
      </c>
      <c r="H11" s="10">
        <f>271013/1000</f>
        <v>271.01299999999998</v>
      </c>
      <c r="I11" s="10" t="s">
        <v>24</v>
      </c>
      <c r="J11" s="11">
        <f>'[1]Perkembangan Populasi Ternak'!J12/'[1]Produksi Daging'!N11*'[1]Produksi Daging'!M11</f>
        <v>1051.4589053281147</v>
      </c>
      <c r="K11" s="10">
        <f>57214/1000</f>
        <v>57.213999999999999</v>
      </c>
      <c r="L11" s="1">
        <v>331.65</v>
      </c>
      <c r="M11" s="2">
        <v>5.42</v>
      </c>
    </row>
    <row r="12" spans="1:13" x14ac:dyDescent="0.25">
      <c r="A12" s="8" t="s">
        <v>20</v>
      </c>
      <c r="B12" s="9">
        <v>2074</v>
      </c>
      <c r="C12" s="10">
        <f>543/1000</f>
        <v>0.54300000000000004</v>
      </c>
      <c r="D12" s="10" t="s">
        <v>24</v>
      </c>
      <c r="E12" s="10" t="s">
        <v>24</v>
      </c>
      <c r="F12" s="10">
        <f>18312/1000</f>
        <v>18.312000000000001</v>
      </c>
      <c r="G12" s="10" t="s">
        <v>24</v>
      </c>
      <c r="H12" s="10">
        <f>52324/1000</f>
        <v>52.323999999999998</v>
      </c>
      <c r="I12" s="10" t="s">
        <v>24</v>
      </c>
      <c r="J12" s="11">
        <f>'[1]Perkembangan Populasi Ternak'!J13/'[1]Produksi Daging'!N12*'[1]Produksi Daging'!M12</f>
        <v>3364.4636768930927</v>
      </c>
      <c r="K12" s="10">
        <f>7031/1000</f>
        <v>7.0309999999999997</v>
      </c>
      <c r="L12" s="1">
        <v>2328.02</v>
      </c>
      <c r="M12" s="2">
        <v>54.19</v>
      </c>
    </row>
    <row r="13" spans="1:13" x14ac:dyDescent="0.25">
      <c r="A13" s="8" t="s">
        <v>21</v>
      </c>
      <c r="B13" s="9">
        <v>391</v>
      </c>
      <c r="C13" s="9">
        <v>11.55</v>
      </c>
      <c r="D13" s="9">
        <v>21.56</v>
      </c>
      <c r="E13" s="10" t="s">
        <v>24</v>
      </c>
      <c r="F13" s="10" t="s">
        <v>24</v>
      </c>
      <c r="G13" s="9">
        <v>1.31</v>
      </c>
      <c r="H13" s="9">
        <v>102.25</v>
      </c>
      <c r="I13" s="10" t="s">
        <v>24</v>
      </c>
      <c r="J13" s="11">
        <f>'[1]Perkembangan Populasi Ternak'!J14/'[1]Produksi Daging'!N13*'[1]Produksi Daging'!M13</f>
        <v>772.75719186630067</v>
      </c>
      <c r="K13" s="9">
        <v>3.75</v>
      </c>
      <c r="L13" s="1">
        <v>0</v>
      </c>
      <c r="M13" s="2">
        <v>55.27</v>
      </c>
    </row>
    <row r="14" spans="1:13" ht="15.75" thickBot="1" x14ac:dyDescent="0.3">
      <c r="A14" s="8" t="s">
        <v>22</v>
      </c>
      <c r="B14" s="11">
        <f>SUM(B4:B13)</f>
        <v>13800.97</v>
      </c>
      <c r="C14" s="11">
        <f t="shared" ref="C14:G14" si="0">SUM(C4:C13)</f>
        <v>1426.0296099999998</v>
      </c>
      <c r="D14" s="11">
        <f t="shared" si="0"/>
        <v>662.53348999999992</v>
      </c>
      <c r="E14" s="11">
        <f t="shared" si="0"/>
        <v>28.034859999999998</v>
      </c>
      <c r="F14" s="11">
        <f t="shared" si="0"/>
        <v>143.70518000000001</v>
      </c>
      <c r="G14" s="11">
        <f t="shared" si="0"/>
        <v>605.54316999999992</v>
      </c>
      <c r="H14" s="9">
        <f>SUM(H4:H13)</f>
        <v>10564.919950000001</v>
      </c>
      <c r="I14" s="9">
        <f t="shared" ref="I14" si="1">SUM(I4:I13)</f>
        <v>1364.9574399999999</v>
      </c>
      <c r="J14" s="11">
        <f>SUM(J4:J13)</f>
        <v>46281.9</v>
      </c>
      <c r="K14" s="9">
        <f t="shared" ref="K14" si="2">SUM(K4:K13)</f>
        <v>761.53534000000013</v>
      </c>
      <c r="L14" s="3">
        <f t="shared" ref="L14:M14" si="3">SUM(L4:L13)</f>
        <v>159289.72999999998</v>
      </c>
      <c r="M14" s="4">
        <f t="shared" si="3"/>
        <v>3700.14</v>
      </c>
    </row>
    <row r="15" spans="1:13" ht="15.75" thickTop="1" x14ac:dyDescent="0.25"/>
  </sheetData>
  <mergeCells count="1">
    <mergeCell ref="A1:M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2021-06-08T00:37:50Z</dcterms:created>
  <dcterms:modified xsi:type="dcterms:W3CDTF">2021-10-18T03:38:43Z</dcterms:modified>
</cp:coreProperties>
</file>