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KP_2021\Data Sektoral\Data 2021 Final\"/>
    </mc:Choice>
  </mc:AlternateContent>
  <xr:revisionPtr revIDLastSave="0" documentId="8_{C87135A4-B738-4DA2-BFB3-926910C0D3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etersediaan Panga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3" l="1"/>
  <c r="G19" i="3" s="1"/>
  <c r="H19" i="3" s="1"/>
  <c r="E18" i="3"/>
  <c r="D18" i="3"/>
  <c r="E10" i="3"/>
  <c r="D10" i="3"/>
  <c r="E9" i="3"/>
  <c r="D9" i="3"/>
  <c r="E14" i="3"/>
  <c r="G14" i="3" s="1"/>
  <c r="H14" i="3" s="1"/>
  <c r="E13" i="3"/>
  <c r="G13" i="3" s="1"/>
  <c r="H13" i="3" s="1"/>
  <c r="G12" i="3"/>
  <c r="H12" i="3" s="1"/>
  <c r="E12" i="3"/>
  <c r="E11" i="3"/>
  <c r="G11" i="3" s="1"/>
  <c r="H11" i="3" s="1"/>
  <c r="E16" i="3"/>
  <c r="G16" i="3" s="1"/>
  <c r="H16" i="3" s="1"/>
  <c r="E15" i="3"/>
  <c r="G15" i="3" s="1"/>
  <c r="H15" i="3" s="1"/>
  <c r="E17" i="3"/>
  <c r="G17" i="3" s="1"/>
  <c r="H17" i="3" s="1"/>
  <c r="E8" i="3"/>
  <c r="G8" i="3" s="1"/>
  <c r="H8" i="3" s="1"/>
  <c r="F7" i="3"/>
  <c r="E7" i="3"/>
  <c r="F6" i="3"/>
  <c r="E6" i="3"/>
  <c r="F5" i="3"/>
  <c r="E5" i="3"/>
  <c r="G5" i="3" s="1"/>
  <c r="H5" i="3" s="1"/>
  <c r="G18" i="3" l="1"/>
  <c r="H18" i="3" s="1"/>
  <c r="G10" i="3"/>
  <c r="H10" i="3" s="1"/>
  <c r="G9" i="3"/>
  <c r="H9" i="3" s="1"/>
  <c r="G7" i="3"/>
  <c r="H7" i="3" s="1"/>
  <c r="G6" i="3"/>
  <c r="H6" i="3" s="1"/>
</calcChain>
</file>

<file path=xl/sharedStrings.xml><?xml version="1.0" encoding="utf-8"?>
<sst xmlns="http://schemas.openxmlformats.org/spreadsheetml/2006/main" count="26" uniqueCount="26">
  <si>
    <t>No</t>
  </si>
  <si>
    <t>Kacang Tanah</t>
  </si>
  <si>
    <t>Komoditas</t>
  </si>
  <si>
    <t>Produksi</t>
  </si>
  <si>
    <t>Konsumsi</t>
  </si>
  <si>
    <t xml:space="preserve"> Beras </t>
  </si>
  <si>
    <t xml:space="preserve">Jagung </t>
  </si>
  <si>
    <t xml:space="preserve">Kedelai </t>
  </si>
  <si>
    <t xml:space="preserve">Daging  Sapi </t>
  </si>
  <si>
    <t xml:space="preserve">Daging Ayam Ras </t>
  </si>
  <si>
    <t xml:space="preserve">Bawang Merah </t>
  </si>
  <si>
    <t xml:space="preserve">Cabe Merah </t>
  </si>
  <si>
    <t xml:space="preserve">Cabe Rawit </t>
  </si>
  <si>
    <t xml:space="preserve">Ubi Kayu </t>
  </si>
  <si>
    <t xml:space="preserve">Ubi Jalar </t>
  </si>
  <si>
    <t xml:space="preserve">Kacang Hijau </t>
  </si>
  <si>
    <t xml:space="preserve">Telur </t>
  </si>
  <si>
    <t xml:space="preserve">Ikan </t>
  </si>
  <si>
    <t>Keluar Masuk Pangan</t>
  </si>
  <si>
    <t>Surplus/ Defisit</t>
  </si>
  <si>
    <t xml:space="preserve">Progonosa Ketersediaan Pangan di Provinsi NTB </t>
  </si>
  <si>
    <t>Cukup untuk Beberapa Bulan kedepan</t>
  </si>
  <si>
    <t>Tahun 2021</t>
  </si>
  <si>
    <t>Keadaan Desember 2021</t>
  </si>
  <si>
    <t>Produksi Bersih</t>
  </si>
  <si>
    <t>Bawang Putih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</si>
</sst>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41" fontId="6" fillId="0" borderId="1" xfId="1" applyFont="1" applyFill="1" applyBorder="1"/>
    <xf numFmtId="41" fontId="6" fillId="0" borderId="1" xfId="1" applyNumberFormat="1" applyFont="1" applyFill="1" applyBorder="1"/>
    <xf numFmtId="0" fontId="4" fillId="0" borderId="0" xfId="0" applyFont="1"/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6" fillId="0" borderId="1" xfId="0" applyNumberFormat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9"/>
  <sheetViews>
    <sheetView tabSelected="1" workbookViewId="0">
      <selection activeCell="B5" sqref="B5"/>
    </sheetView>
  </sheetViews>
  <sheetFormatPr defaultRowHeight="15.75" x14ac:dyDescent="0.25"/>
  <cols>
    <col min="1" max="1" width="4.7109375" style="2" customWidth="1"/>
    <col min="2" max="2" width="17.28515625" style="2" customWidth="1"/>
    <col min="3" max="4" width="12.28515625" style="2" customWidth="1"/>
    <col min="5" max="5" width="11.140625" style="2" customWidth="1"/>
    <col min="6" max="6" width="13" style="2" customWidth="1"/>
    <col min="7" max="7" width="14" style="2" customWidth="1"/>
    <col min="8" max="8" width="15.42578125" style="2" customWidth="1"/>
    <col min="9" max="16384" width="9.140625" style="2"/>
  </cols>
  <sheetData>
    <row r="1" spans="1:8" ht="15" customHeight="1" x14ac:dyDescent="0.25">
      <c r="A1" s="11" t="s">
        <v>20</v>
      </c>
      <c r="B1" s="11"/>
      <c r="C1" s="11"/>
      <c r="D1" s="11"/>
      <c r="E1" s="11"/>
      <c r="F1" s="11"/>
      <c r="G1" s="11"/>
      <c r="H1" s="11"/>
    </row>
    <row r="2" spans="1:8" ht="15" customHeight="1" x14ac:dyDescent="0.25">
      <c r="A2" s="11" t="s">
        <v>22</v>
      </c>
      <c r="B2" s="11"/>
      <c r="C2" s="11"/>
      <c r="D2" s="11"/>
      <c r="E2" s="11"/>
      <c r="F2" s="11"/>
      <c r="G2" s="11"/>
      <c r="H2" s="11"/>
    </row>
    <row r="3" spans="1:8" ht="15" customHeight="1" x14ac:dyDescent="0.25">
      <c r="A3" s="1" t="s">
        <v>23</v>
      </c>
    </row>
    <row r="4" spans="1:8" s="8" customFormat="1" ht="48" customHeight="1" x14ac:dyDescent="0.25">
      <c r="A4" s="9" t="s">
        <v>0</v>
      </c>
      <c r="B4" s="9" t="s">
        <v>2</v>
      </c>
      <c r="C4" s="9" t="s">
        <v>3</v>
      </c>
      <c r="D4" s="4" t="s">
        <v>24</v>
      </c>
      <c r="E4" s="9" t="s">
        <v>4</v>
      </c>
      <c r="F4" s="4" t="s">
        <v>18</v>
      </c>
      <c r="G4" s="4" t="s">
        <v>19</v>
      </c>
      <c r="H4" s="4" t="s">
        <v>21</v>
      </c>
    </row>
    <row r="5" spans="1:8" ht="15" customHeight="1" x14ac:dyDescent="0.25">
      <c r="A5" s="3">
        <v>1</v>
      </c>
      <c r="B5" s="5" t="s">
        <v>5</v>
      </c>
      <c r="C5" s="6">
        <v>1433118</v>
      </c>
      <c r="D5" s="6">
        <v>822184</v>
      </c>
      <c r="E5" s="6">
        <f>633676+9128</f>
        <v>642804</v>
      </c>
      <c r="F5" s="6">
        <f>(196+69617+799)-(7717+406)</f>
        <v>62489</v>
      </c>
      <c r="G5" s="6">
        <f t="shared" ref="G5:G19" si="0">D5-E5+F5</f>
        <v>241869</v>
      </c>
      <c r="H5" s="12">
        <f>G5/53567</f>
        <v>4.5152612615976251</v>
      </c>
    </row>
    <row r="6" spans="1:8" ht="15" customHeight="1" x14ac:dyDescent="0.25">
      <c r="A6" s="10">
        <v>2</v>
      </c>
      <c r="B6" s="5" t="s">
        <v>6</v>
      </c>
      <c r="C6" s="6">
        <v>2043868</v>
      </c>
      <c r="D6" s="6">
        <v>1288659</v>
      </c>
      <c r="E6" s="6">
        <f>18035+3024</f>
        <v>21059</v>
      </c>
      <c r="F6" s="6">
        <f>234-1008625</f>
        <v>-1008391</v>
      </c>
      <c r="G6" s="6">
        <f t="shared" si="0"/>
        <v>259209</v>
      </c>
      <c r="H6" s="12">
        <f>G6/1755</f>
        <v>147.69743589743589</v>
      </c>
    </row>
    <row r="7" spans="1:8" ht="15" customHeight="1" x14ac:dyDescent="0.25">
      <c r="A7" s="10">
        <v>3</v>
      </c>
      <c r="B7" s="5" t="s">
        <v>7</v>
      </c>
      <c r="C7" s="6">
        <v>19215</v>
      </c>
      <c r="D7" s="6">
        <v>18124</v>
      </c>
      <c r="E7" s="6">
        <f>36762+532</f>
        <v>37294</v>
      </c>
      <c r="F7" s="6">
        <f>1266-3577</f>
        <v>-2311</v>
      </c>
      <c r="G7" s="6">
        <f t="shared" si="0"/>
        <v>-21481</v>
      </c>
      <c r="H7" s="12">
        <f>G7/3108</f>
        <v>-6.9115186615186612</v>
      </c>
    </row>
    <row r="8" spans="1:8" ht="15" customHeight="1" x14ac:dyDescent="0.25">
      <c r="A8" s="10">
        <v>4</v>
      </c>
      <c r="B8" s="5" t="s">
        <v>1</v>
      </c>
      <c r="C8" s="6">
        <v>34640</v>
      </c>
      <c r="D8" s="6">
        <v>32908</v>
      </c>
      <c r="E8" s="6">
        <f>4096+59</f>
        <v>4155</v>
      </c>
      <c r="F8" s="6">
        <v>-2602</v>
      </c>
      <c r="G8" s="6">
        <f t="shared" si="0"/>
        <v>26151</v>
      </c>
      <c r="H8" s="12">
        <f>G8/346</f>
        <v>75.580924855491332</v>
      </c>
    </row>
    <row r="9" spans="1:8" ht="15" customHeight="1" x14ac:dyDescent="0.25">
      <c r="A9" s="10">
        <v>5</v>
      </c>
      <c r="B9" s="5" t="s">
        <v>8</v>
      </c>
      <c r="C9" s="6">
        <v>22295</v>
      </c>
      <c r="D9" s="6">
        <f>C9</f>
        <v>22295</v>
      </c>
      <c r="E9" s="6">
        <f>20482+280</f>
        <v>20762</v>
      </c>
      <c r="F9" s="6">
        <v>-300.12</v>
      </c>
      <c r="G9" s="6">
        <f t="shared" si="0"/>
        <v>1232.8800000000001</v>
      </c>
      <c r="H9" s="12">
        <f>G9/1730</f>
        <v>0.71264739884393069</v>
      </c>
    </row>
    <row r="10" spans="1:8" ht="15" customHeight="1" x14ac:dyDescent="0.25">
      <c r="A10" s="10">
        <v>6</v>
      </c>
      <c r="B10" s="5" t="s">
        <v>9</v>
      </c>
      <c r="C10" s="6">
        <v>67306</v>
      </c>
      <c r="D10" s="6">
        <f>C10</f>
        <v>67306</v>
      </c>
      <c r="E10" s="6">
        <f>19312+277</f>
        <v>19589</v>
      </c>
      <c r="F10" s="6">
        <v>0</v>
      </c>
      <c r="G10" s="6">
        <f t="shared" si="0"/>
        <v>47717</v>
      </c>
      <c r="H10" s="12">
        <f>G10/1632</f>
        <v>29.238357843137255</v>
      </c>
    </row>
    <row r="11" spans="1:8" ht="15" customHeight="1" x14ac:dyDescent="0.25">
      <c r="A11" s="10">
        <v>7</v>
      </c>
      <c r="B11" s="5" t="s">
        <v>10</v>
      </c>
      <c r="C11" s="6">
        <v>222536</v>
      </c>
      <c r="D11" s="6">
        <v>203398</v>
      </c>
      <c r="E11" s="6">
        <f>18833+204</f>
        <v>19037</v>
      </c>
      <c r="F11" s="6">
        <v>-13258</v>
      </c>
      <c r="G11" s="6">
        <f t="shared" si="0"/>
        <v>171103</v>
      </c>
      <c r="H11" s="12">
        <f>G11/1586</f>
        <v>107.88335435056746</v>
      </c>
    </row>
    <row r="12" spans="1:8" ht="15" customHeight="1" x14ac:dyDescent="0.25">
      <c r="A12" s="10"/>
      <c r="B12" s="5" t="s">
        <v>25</v>
      </c>
      <c r="C12" s="6">
        <v>24609</v>
      </c>
      <c r="D12" s="6">
        <v>22493</v>
      </c>
      <c r="E12" s="6">
        <f>9135+132</f>
        <v>9267</v>
      </c>
      <c r="F12" s="6">
        <v>-28859</v>
      </c>
      <c r="G12" s="6">
        <f t="shared" si="0"/>
        <v>-15633</v>
      </c>
      <c r="H12" s="12">
        <f>G12/744</f>
        <v>-21.012096774193548</v>
      </c>
    </row>
    <row r="13" spans="1:8" ht="15" customHeight="1" x14ac:dyDescent="0.25">
      <c r="A13" s="10">
        <v>8</v>
      </c>
      <c r="B13" s="5" t="s">
        <v>11</v>
      </c>
      <c r="C13" s="6">
        <v>16095</v>
      </c>
      <c r="D13" s="6">
        <v>15980.7</v>
      </c>
      <c r="E13" s="6">
        <f>3458.1+50.4</f>
        <v>3508.5</v>
      </c>
      <c r="F13" s="6">
        <v>0</v>
      </c>
      <c r="G13" s="6">
        <f>D13-E13-F13</f>
        <v>12472.2</v>
      </c>
      <c r="H13" s="12">
        <f>G13/292</f>
        <v>42.713013698630142</v>
      </c>
    </row>
    <row r="14" spans="1:8" ht="15" customHeight="1" x14ac:dyDescent="0.25">
      <c r="A14" s="10">
        <v>9</v>
      </c>
      <c r="B14" s="5" t="s">
        <v>12</v>
      </c>
      <c r="C14" s="6">
        <v>62679</v>
      </c>
      <c r="D14" s="6">
        <v>59375</v>
      </c>
      <c r="E14" s="6">
        <f>12077+168</f>
        <v>12245</v>
      </c>
      <c r="F14" s="6"/>
      <c r="G14" s="6">
        <f t="shared" si="0"/>
        <v>47130</v>
      </c>
      <c r="H14" s="12">
        <f>G14/1020</f>
        <v>46.205882352941174</v>
      </c>
    </row>
    <row r="15" spans="1:8" ht="15" customHeight="1" x14ac:dyDescent="0.25">
      <c r="A15" s="10">
        <v>10</v>
      </c>
      <c r="B15" s="5" t="s">
        <v>13</v>
      </c>
      <c r="C15" s="6">
        <v>52830</v>
      </c>
      <c r="D15" s="6">
        <v>49893</v>
      </c>
      <c r="E15" s="6">
        <f>51073+728</f>
        <v>51801</v>
      </c>
      <c r="F15" s="6">
        <v>0</v>
      </c>
      <c r="G15" s="6">
        <f t="shared" si="0"/>
        <v>-1908</v>
      </c>
      <c r="H15" s="12">
        <f>G15/4317</f>
        <v>-0.44197359277275888</v>
      </c>
    </row>
    <row r="16" spans="1:8" ht="15" customHeight="1" x14ac:dyDescent="0.25">
      <c r="A16" s="10">
        <v>11</v>
      </c>
      <c r="B16" s="5" t="s">
        <v>14</v>
      </c>
      <c r="C16" s="6">
        <v>9956</v>
      </c>
      <c r="D16" s="6">
        <v>8761</v>
      </c>
      <c r="E16" s="6">
        <f>12236+168</f>
        <v>12404</v>
      </c>
      <c r="F16" s="6">
        <v>0</v>
      </c>
      <c r="G16" s="6">
        <f t="shared" si="0"/>
        <v>-3643</v>
      </c>
      <c r="H16" s="12">
        <f>G16/495</f>
        <v>-7.3595959595959597</v>
      </c>
    </row>
    <row r="17" spans="1:8" ht="15" customHeight="1" x14ac:dyDescent="0.25">
      <c r="A17" s="10">
        <v>12</v>
      </c>
      <c r="B17" s="5" t="s">
        <v>15</v>
      </c>
      <c r="C17" s="6">
        <v>20360</v>
      </c>
      <c r="D17" s="6">
        <v>19342</v>
      </c>
      <c r="E17" s="7">
        <f>1117+16.24</f>
        <v>1133.24</v>
      </c>
      <c r="F17" s="7">
        <v>-10196</v>
      </c>
      <c r="G17" s="6">
        <f t="shared" si="0"/>
        <v>8012.7599999999984</v>
      </c>
      <c r="H17" s="12">
        <f>G17/94.45</f>
        <v>84.835997882477486</v>
      </c>
    </row>
    <row r="18" spans="1:8" ht="15" customHeight="1" x14ac:dyDescent="0.25">
      <c r="A18" s="10">
        <v>13</v>
      </c>
      <c r="B18" s="5" t="s">
        <v>16</v>
      </c>
      <c r="C18" s="6">
        <v>73256</v>
      </c>
      <c r="D18" s="6">
        <f>C18</f>
        <v>73256</v>
      </c>
      <c r="E18" s="6">
        <f>28728+504</f>
        <v>29232</v>
      </c>
      <c r="F18" s="6">
        <v>0</v>
      </c>
      <c r="G18" s="6">
        <f t="shared" si="0"/>
        <v>44024</v>
      </c>
      <c r="H18" s="12">
        <f>G18/2429</f>
        <v>18.124331000411694</v>
      </c>
    </row>
    <row r="19" spans="1:8" ht="15" customHeight="1" x14ac:dyDescent="0.25">
      <c r="A19" s="10">
        <v>14</v>
      </c>
      <c r="B19" s="5" t="s">
        <v>17</v>
      </c>
      <c r="C19" s="6">
        <v>241843</v>
      </c>
      <c r="D19" s="6">
        <v>217658.7</v>
      </c>
      <c r="E19" s="6">
        <f>114860.8+1652</f>
        <v>116512.8</v>
      </c>
      <c r="F19" s="6">
        <v>-2612</v>
      </c>
      <c r="G19" s="6">
        <f t="shared" si="0"/>
        <v>98533.900000000009</v>
      </c>
      <c r="H19" s="12">
        <f>G19/11224</f>
        <v>8.7788578047042058</v>
      </c>
    </row>
  </sheetData>
  <mergeCells count="2">
    <mergeCell ref="A1:H1"/>
    <mergeCell ref="A2:H2"/>
  </mergeCells>
  <pageMargins left="0.508661417" right="0.45866141700000002" top="0.74803149606299202" bottom="0.74803149606299202" header="0.31496062992126" footer="0.31496062992126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Ketersediaan Pangan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cp:lastPrinted>2022-01-25T00:20:47Z</cp:lastPrinted>
  <dcterms:created xsi:type="dcterms:W3CDTF">2018-04-05T00:34:53Z</dcterms:created>
  <dcterms:modified xsi:type="dcterms:W3CDTF">2022-01-25T00:27:21Z</dcterms:modified>
</cp:coreProperties>
</file>