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uham\Downloads\"/>
    </mc:Choice>
  </mc:AlternateContent>
  <xr:revisionPtr revIDLastSave="0" documentId="13_ncr:1_{BE8D289C-97EE-4A94-9D5B-5138803DAB4A}" xr6:coauthVersionLast="47" xr6:coauthVersionMax="47" xr10:uidLastSave="{00000000-0000-0000-0000-000000000000}"/>
  <bookViews>
    <workbookView xWindow="-108" yWindow="-108" windowWidth="19416" windowHeight="1041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J10" i="1" l="1"/>
  <c r="AJ14" i="1"/>
  <c r="AJ16" i="1"/>
  <c r="AJ17" i="1"/>
  <c r="AJ18" i="1"/>
  <c r="AJ9" i="1"/>
  <c r="AI10" i="1"/>
  <c r="AI11" i="1"/>
  <c r="AI12" i="1"/>
  <c r="AI13" i="1"/>
  <c r="AI14" i="1"/>
  <c r="AI15" i="1"/>
  <c r="AI16" i="1"/>
  <c r="AI17" i="1"/>
  <c r="AI18" i="1"/>
  <c r="AI9" i="1"/>
  <c r="AF19" i="1"/>
  <c r="AE19" i="1"/>
  <c r="Y19" i="1"/>
  <c r="Z13" i="1"/>
  <c r="AJ13" i="1" s="1"/>
  <c r="Z12" i="1"/>
  <c r="AJ12" i="1" s="1"/>
  <c r="Z11" i="1"/>
  <c r="U19" i="1"/>
  <c r="R17" i="1"/>
  <c r="R18" i="1"/>
  <c r="Q10" i="1"/>
  <c r="Q11" i="1"/>
  <c r="Q12" i="1"/>
  <c r="Q13" i="1"/>
  <c r="Q14" i="1"/>
  <c r="Q15" i="1"/>
  <c r="Q16" i="1"/>
  <c r="Q17" i="1"/>
  <c r="Q18" i="1"/>
  <c r="Q9" i="1"/>
  <c r="N19" i="1"/>
  <c r="M19" i="1"/>
  <c r="Z19" i="1" l="1"/>
  <c r="AJ11" i="1"/>
  <c r="AH19" i="1"/>
  <c r="AG19" i="1"/>
  <c r="AD19" i="1"/>
  <c r="AC19" i="1"/>
  <c r="AA19" i="1"/>
  <c r="X19" i="1"/>
  <c r="W19" i="1"/>
  <c r="V19" i="1"/>
  <c r="S19" i="1"/>
  <c r="P19" i="1"/>
  <c r="O19" i="1"/>
  <c r="L19" i="1"/>
  <c r="K19" i="1"/>
  <c r="I19" i="1"/>
  <c r="G19" i="1"/>
  <c r="E19" i="1"/>
  <c r="C19" i="1"/>
  <c r="F16" i="1"/>
  <c r="R16" i="1" s="1"/>
  <c r="T15" i="1"/>
  <c r="AJ15" i="1" s="1"/>
  <c r="H15" i="1"/>
  <c r="F15" i="1"/>
  <c r="D15" i="1"/>
  <c r="J14" i="1"/>
  <c r="H14" i="1"/>
  <c r="F14" i="1"/>
  <c r="J13" i="1"/>
  <c r="H13" i="1"/>
  <c r="J12" i="1"/>
  <c r="F12" i="1"/>
  <c r="J11" i="1"/>
  <c r="R11" i="1" s="1"/>
  <c r="J10" i="1"/>
  <c r="F10" i="1"/>
  <c r="D10" i="1"/>
  <c r="AB19" i="1"/>
  <c r="J9" i="1"/>
  <c r="H9" i="1"/>
  <c r="F9" i="1"/>
  <c r="D9" i="1"/>
  <c r="H19" i="1" l="1"/>
  <c r="J19" i="1"/>
  <c r="R13" i="1"/>
  <c r="D19" i="1"/>
  <c r="R9" i="1"/>
  <c r="R15" i="1"/>
  <c r="F19" i="1"/>
  <c r="R10" i="1"/>
  <c r="R12" i="1"/>
  <c r="R14" i="1"/>
  <c r="Q19" i="1"/>
  <c r="AJ19" i="1"/>
  <c r="AI19" i="1"/>
  <c r="T19" i="1"/>
  <c r="R19" i="1" l="1"/>
</calcChain>
</file>

<file path=xl/sharedStrings.xml><?xml version="1.0" encoding="utf-8"?>
<sst xmlns="http://schemas.openxmlformats.org/spreadsheetml/2006/main" count="59" uniqueCount="25">
  <si>
    <t>JUMLAH DAN RINCIAN PERTIMBANGAN TEKNIS BIDANG KETENAGALISTRIKAN</t>
  </si>
  <si>
    <t>NO</t>
  </si>
  <si>
    <t>KABUPATEN / KOTA</t>
  </si>
  <si>
    <t>USAHA PENYEDIAAN TENAGA LISTRIK UNTUK KEPENTINGAN SENDIRI</t>
  </si>
  <si>
    <t>KETERANGAN</t>
  </si>
  <si>
    <t>IZIN OPERASI</t>
  </si>
  <si>
    <t>SURAT KETERANGAN TERDAFTAR</t>
  </si>
  <si>
    <t>TOTAL</t>
  </si>
  <si>
    <t>(Badan Usaha)</t>
  </si>
  <si>
    <t>Kapasitas (kVA)</t>
  </si>
  <si>
    <t>KOTA MATARAM</t>
  </si>
  <si>
    <t>KABUPATEN LOMBOK BARAT</t>
  </si>
  <si>
    <t>KABUPATEN LOMBOK UTARA</t>
  </si>
  <si>
    <t>KABUPATEN LOMBOK TENGAH</t>
  </si>
  <si>
    <t>KABUPATEN LOMBOK TIMUR</t>
  </si>
  <si>
    <t>KABUPATEN SUMBAWA BARAT</t>
  </si>
  <si>
    <t>KABUPATEN SUMBAWA</t>
  </si>
  <si>
    <t>KABUPATEN DOMPU</t>
  </si>
  <si>
    <t>KABUPATEN BIMA</t>
  </si>
  <si>
    <t>KOTA BIMA</t>
  </si>
  <si>
    <t>2020 (Laporan)</t>
  </si>
  <si>
    <t>2021 (Laporan)</t>
  </si>
  <si>
    <t>2019 (Laporan)</t>
  </si>
  <si>
    <t>2022 (Laporan)</t>
  </si>
  <si>
    <t xml:space="preserve">SAMPAI DENGAN TAHUN 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</si>
</sst>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1"/>
      <name val="Arial Narrow"/>
      <family val="2"/>
    </font>
    <font>
      <sz val="13"/>
      <color theme="1"/>
      <name val="Arial Narrow"/>
      <family val="2"/>
    </font>
    <font>
      <sz val="11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9" xfId="0" applyFont="1" applyBorder="1" applyAlignment="1">
      <alignment horizontal="center" vertical="center" wrapText="1"/>
    </xf>
    <xf numFmtId="0" fontId="3" fillId="0" borderId="3" xfId="0" applyFont="1" applyBorder="1"/>
    <xf numFmtId="0" fontId="3" fillId="0" borderId="4" xfId="0" applyFont="1" applyBorder="1"/>
    <xf numFmtId="0" fontId="3" fillId="0" borderId="10" xfId="0" applyFont="1" applyBorder="1"/>
    <xf numFmtId="0" fontId="3" fillId="0" borderId="3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164" fontId="3" fillId="0" borderId="10" xfId="1" applyFont="1" applyBorder="1" applyAlignment="1">
      <alignment horizontal="center"/>
    </xf>
    <xf numFmtId="164" fontId="4" fillId="0" borderId="9" xfId="1" applyFont="1" applyBorder="1" applyAlignment="1">
      <alignment horizontal="center"/>
    </xf>
    <xf numFmtId="0" fontId="3" fillId="0" borderId="11" xfId="0" applyFont="1" applyBorder="1"/>
    <xf numFmtId="0" fontId="3" fillId="0" borderId="12" xfId="0" applyFont="1" applyBorder="1"/>
    <xf numFmtId="0" fontId="3" fillId="0" borderId="13" xfId="0" applyFont="1" applyBorder="1" applyAlignment="1">
      <alignment horizontal="center"/>
    </xf>
    <xf numFmtId="164" fontId="3" fillId="0" borderId="13" xfId="1" applyFont="1" applyBorder="1" applyAlignment="1">
      <alignment horizontal="center"/>
    </xf>
    <xf numFmtId="0" fontId="3" fillId="0" borderId="15" xfId="0" applyFont="1" applyBorder="1"/>
    <xf numFmtId="164" fontId="3" fillId="0" borderId="10" xfId="1" applyFont="1" applyFill="1" applyBorder="1" applyAlignment="1">
      <alignment horizontal="center"/>
    </xf>
    <xf numFmtId="164" fontId="3" fillId="0" borderId="10" xfId="2" applyFont="1" applyFill="1" applyBorder="1" applyAlignment="1">
      <alignment horizontal="center"/>
    </xf>
    <xf numFmtId="164" fontId="3" fillId="0" borderId="10" xfId="3" applyFont="1" applyFill="1" applyBorder="1" applyAlignment="1">
      <alignment horizontal="center"/>
    </xf>
    <xf numFmtId="0" fontId="3" fillId="0" borderId="18" xfId="0" applyFont="1" applyBorder="1"/>
    <xf numFmtId="164" fontId="4" fillId="0" borderId="10" xfId="1" applyFont="1" applyBorder="1" applyAlignment="1">
      <alignment horizontal="center"/>
    </xf>
    <xf numFmtId="164" fontId="4" fillId="0" borderId="10" xfId="2" applyFont="1" applyFill="1" applyBorder="1" applyAlignment="1">
      <alignment horizontal="center"/>
    </xf>
    <xf numFmtId="164" fontId="3" fillId="0" borderId="13" xfId="1" applyFont="1" applyFill="1" applyBorder="1" applyAlignment="1">
      <alignment horizontal="center"/>
    </xf>
    <xf numFmtId="164" fontId="3" fillId="0" borderId="12" xfId="1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1" fontId="3" fillId="0" borderId="10" xfId="0" applyNumberFormat="1" applyFont="1" applyBorder="1" applyAlignment="1">
      <alignment horizontal="center" vertical="top"/>
    </xf>
    <xf numFmtId="0" fontId="2" fillId="0" borderId="15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</cellXfs>
  <cellStyles count="4">
    <cellStyle name="Comma" xfId="1" builtinId="3"/>
    <cellStyle name="Comma 4" xfId="2" xr:uid="{00000000-0005-0000-0000-000001000000}"/>
    <cellStyle name="Comma 5" xfId="3" xr:uid="{00000000-0005-0000-0000-000002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19"/>
  <sheetViews>
    <sheetView tabSelected="1" zoomScale="70" zoomScaleNormal="70" workbookViewId="0">
      <pane xSplit="2" ySplit="7" topLeftCell="R8" activePane="bottomRight" state="frozen"/>
      <selection pane="topRight" activeCell="C1" sqref="C1"/>
      <selection pane="bottomLeft" activeCell="A11" sqref="A11"/>
      <selection pane="bottomRight" activeCell="AK1" sqref="AK1:AK1048576"/>
    </sheetView>
  </sheetViews>
  <sheetFormatPr defaultRowHeight="14.4" x14ac:dyDescent="0.3"/>
  <cols>
    <col min="2" max="2" width="31.6640625" bestFit="1" customWidth="1"/>
    <col min="4" max="4" width="14.5546875" customWidth="1"/>
    <col min="5" max="5" width="8" bestFit="1" customWidth="1"/>
    <col min="6" max="6" width="11.5546875" bestFit="1" customWidth="1"/>
    <col min="7" max="7" width="8" bestFit="1" customWidth="1"/>
    <col min="8" max="8" width="11.5546875" bestFit="1" customWidth="1"/>
    <col min="9" max="9" width="8.6640625" bestFit="1" customWidth="1"/>
    <col min="10" max="10" width="12.6640625" bestFit="1" customWidth="1"/>
    <col min="12" max="12" width="10.44140625" bestFit="1" customWidth="1"/>
    <col min="14" max="14" width="10.44140625" bestFit="1" customWidth="1"/>
    <col min="16" max="16" width="11.6640625" customWidth="1"/>
    <col min="18" max="18" width="12.6640625" bestFit="1" customWidth="1"/>
    <col min="20" max="20" width="10.6640625" customWidth="1"/>
    <col min="22" max="22" width="10.6640625" customWidth="1"/>
    <col min="24" max="24" width="10.44140625" bestFit="1" customWidth="1"/>
    <col min="26" max="26" width="10.44140625" bestFit="1" customWidth="1"/>
    <col min="28" max="28" width="10.44140625" bestFit="1" customWidth="1"/>
    <col min="30" max="30" width="10.44140625" bestFit="1" customWidth="1"/>
    <col min="32" max="32" width="10.44140625" bestFit="1" customWidth="1"/>
    <col min="34" max="34" width="10.44140625" bestFit="1" customWidth="1"/>
    <col min="36" max="36" width="11.5546875" bestFit="1" customWidth="1"/>
    <col min="37" max="37" width="15.109375" bestFit="1" customWidth="1"/>
  </cols>
  <sheetData>
    <row r="1" spans="1:37" ht="16.8" x14ac:dyDescent="0.3">
      <c r="A1" s="33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</row>
    <row r="2" spans="1:37" ht="16.8" x14ac:dyDescent="0.3">
      <c r="A2" s="33" t="s">
        <v>24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</row>
    <row r="3" spans="1:37" ht="17.399999999999999" thickBot="1" x14ac:dyDescent="0.35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AA3" s="2"/>
    </row>
    <row r="4" spans="1:37" ht="16.8" x14ac:dyDescent="0.3">
      <c r="A4" s="34" t="s">
        <v>1</v>
      </c>
      <c r="B4" s="37" t="s">
        <v>2</v>
      </c>
      <c r="C4" s="40" t="s">
        <v>3</v>
      </c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26" t="s">
        <v>4</v>
      </c>
    </row>
    <row r="5" spans="1:37" ht="16.8" x14ac:dyDescent="0.3">
      <c r="A5" s="35"/>
      <c r="B5" s="38"/>
      <c r="C5" s="29" t="s">
        <v>5</v>
      </c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1"/>
      <c r="S5" s="30" t="s">
        <v>6</v>
      </c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2"/>
      <c r="AK5" s="27"/>
    </row>
    <row r="6" spans="1:37" ht="16.8" x14ac:dyDescent="0.3">
      <c r="A6" s="35"/>
      <c r="B6" s="38"/>
      <c r="C6" s="29">
        <v>2016</v>
      </c>
      <c r="D6" s="31"/>
      <c r="E6" s="29">
        <v>2017</v>
      </c>
      <c r="F6" s="31"/>
      <c r="G6" s="29">
        <v>2018</v>
      </c>
      <c r="H6" s="31"/>
      <c r="I6" s="29">
        <v>2019</v>
      </c>
      <c r="J6" s="31"/>
      <c r="K6" s="29">
        <v>2020</v>
      </c>
      <c r="L6" s="31"/>
      <c r="M6" s="29">
        <v>2021</v>
      </c>
      <c r="N6" s="31"/>
      <c r="O6" s="29">
        <v>2022</v>
      </c>
      <c r="P6" s="31"/>
      <c r="Q6" s="29" t="s">
        <v>7</v>
      </c>
      <c r="R6" s="31"/>
      <c r="S6" s="29">
        <v>2016</v>
      </c>
      <c r="T6" s="31"/>
      <c r="U6" s="29">
        <v>2017</v>
      </c>
      <c r="V6" s="31"/>
      <c r="W6" s="29">
        <v>2018</v>
      </c>
      <c r="X6" s="31"/>
      <c r="Y6" s="29">
        <v>2019</v>
      </c>
      <c r="Z6" s="31"/>
      <c r="AA6" s="29" t="s">
        <v>22</v>
      </c>
      <c r="AB6" s="31"/>
      <c r="AC6" s="29" t="s">
        <v>20</v>
      </c>
      <c r="AD6" s="31"/>
      <c r="AE6" s="29" t="s">
        <v>21</v>
      </c>
      <c r="AF6" s="31"/>
      <c r="AG6" s="29" t="s">
        <v>23</v>
      </c>
      <c r="AH6" s="31"/>
      <c r="AI6" s="29" t="s">
        <v>7</v>
      </c>
      <c r="AJ6" s="30"/>
      <c r="AK6" s="27"/>
    </row>
    <row r="7" spans="1:37" ht="34.200000000000003" thickBot="1" x14ac:dyDescent="0.35">
      <c r="A7" s="36"/>
      <c r="B7" s="39"/>
      <c r="C7" s="3" t="s">
        <v>8</v>
      </c>
      <c r="D7" s="3" t="s">
        <v>9</v>
      </c>
      <c r="E7" s="3" t="s">
        <v>8</v>
      </c>
      <c r="F7" s="3" t="s">
        <v>9</v>
      </c>
      <c r="G7" s="3" t="s">
        <v>8</v>
      </c>
      <c r="H7" s="3" t="s">
        <v>9</v>
      </c>
      <c r="I7" s="3" t="s">
        <v>8</v>
      </c>
      <c r="J7" s="3" t="s">
        <v>9</v>
      </c>
      <c r="K7" s="3" t="s">
        <v>8</v>
      </c>
      <c r="L7" s="3" t="s">
        <v>9</v>
      </c>
      <c r="M7" s="3" t="s">
        <v>8</v>
      </c>
      <c r="N7" s="3" t="s">
        <v>9</v>
      </c>
      <c r="O7" s="3" t="s">
        <v>8</v>
      </c>
      <c r="P7" s="3" t="s">
        <v>9</v>
      </c>
      <c r="Q7" s="3" t="s">
        <v>8</v>
      </c>
      <c r="R7" s="3" t="s">
        <v>9</v>
      </c>
      <c r="S7" s="3" t="s">
        <v>8</v>
      </c>
      <c r="T7" s="3" t="s">
        <v>9</v>
      </c>
      <c r="U7" s="3" t="s">
        <v>8</v>
      </c>
      <c r="V7" s="3" t="s">
        <v>9</v>
      </c>
      <c r="W7" s="3" t="s">
        <v>8</v>
      </c>
      <c r="X7" s="3" t="s">
        <v>9</v>
      </c>
      <c r="Y7" s="3" t="s">
        <v>8</v>
      </c>
      <c r="Z7" s="3" t="s">
        <v>9</v>
      </c>
      <c r="AA7" s="3" t="s">
        <v>8</v>
      </c>
      <c r="AB7" s="3" t="s">
        <v>9</v>
      </c>
      <c r="AC7" s="3" t="s">
        <v>8</v>
      </c>
      <c r="AD7" s="3" t="s">
        <v>9</v>
      </c>
      <c r="AE7" s="3" t="s">
        <v>8</v>
      </c>
      <c r="AF7" s="3" t="s">
        <v>9</v>
      </c>
      <c r="AG7" s="3" t="s">
        <v>8</v>
      </c>
      <c r="AH7" s="3" t="s">
        <v>9</v>
      </c>
      <c r="AI7" s="3" t="s">
        <v>8</v>
      </c>
      <c r="AJ7" s="3" t="s">
        <v>9</v>
      </c>
      <c r="AK7" s="28"/>
    </row>
    <row r="8" spans="1:37" ht="16.8" x14ac:dyDescent="0.3">
      <c r="A8" s="4"/>
      <c r="B8" s="5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5"/>
      <c r="AK8" s="15"/>
    </row>
    <row r="9" spans="1:37" ht="16.8" x14ac:dyDescent="0.3">
      <c r="A9" s="7">
        <v>1</v>
      </c>
      <c r="B9" s="5" t="s">
        <v>10</v>
      </c>
      <c r="C9" s="8">
        <v>1</v>
      </c>
      <c r="D9" s="9">
        <f>2*500</f>
        <v>1000</v>
      </c>
      <c r="E9" s="8">
        <v>14</v>
      </c>
      <c r="F9" s="9">
        <f>(2*500)+300+(2*400)+350+500+550+(500+400)+500+(350*2)+250+(350+230)+(200+45)+(500+350)+(2*620)</f>
        <v>8765</v>
      </c>
      <c r="G9" s="8">
        <v>10</v>
      </c>
      <c r="H9" s="9">
        <f>(1810*3)+250+500+670+(110+1260+455)+300+((670*3)+(880*2))+(1505*2)+350+(250+150+250+375+187.5+275+75+88+125)</f>
        <v>17880.5</v>
      </c>
      <c r="I9" s="8">
        <v>5</v>
      </c>
      <c r="J9" s="9">
        <f>350+400+(500+300)+(350+550+1100)+250</f>
        <v>3800</v>
      </c>
      <c r="K9" s="8">
        <v>0</v>
      </c>
      <c r="L9" s="17">
        <v>0</v>
      </c>
      <c r="M9" s="8">
        <v>0</v>
      </c>
      <c r="N9" s="17">
        <v>0</v>
      </c>
      <c r="O9" s="8">
        <v>0</v>
      </c>
      <c r="P9" s="17">
        <v>0</v>
      </c>
      <c r="Q9" s="9">
        <f>C9+E9+G9+I9+K9+M9+O9</f>
        <v>30</v>
      </c>
      <c r="R9" s="9">
        <f>D9+F9+H9+J9+L9+N9+P9</f>
        <v>31445.5</v>
      </c>
      <c r="S9" s="8">
        <v>1</v>
      </c>
      <c r="T9" s="9">
        <v>85</v>
      </c>
      <c r="U9" s="8">
        <v>3</v>
      </c>
      <c r="V9" s="9">
        <v>396</v>
      </c>
      <c r="W9" s="8">
        <v>8</v>
      </c>
      <c r="X9" s="9">
        <v>893</v>
      </c>
      <c r="Y9" s="8">
        <v>15</v>
      </c>
      <c r="Z9" s="9">
        <v>1117.5</v>
      </c>
      <c r="AA9" s="8">
        <v>1</v>
      </c>
      <c r="AB9" s="9">
        <v>20</v>
      </c>
      <c r="AC9" s="8">
        <v>6</v>
      </c>
      <c r="AD9" s="16">
        <v>1544</v>
      </c>
      <c r="AE9" s="8">
        <v>5</v>
      </c>
      <c r="AF9" s="18">
        <v>687.5</v>
      </c>
      <c r="AG9" s="8">
        <v>3</v>
      </c>
      <c r="AH9" s="18">
        <v>291.37</v>
      </c>
      <c r="AI9" s="9">
        <f>S9+U9+W9+Y9+AA9+AC9+AE9+AG9</f>
        <v>42</v>
      </c>
      <c r="AJ9" s="9">
        <f>T9+V9+X9+Z9+AB9+AD9+AF9+AH9</f>
        <v>5034.37</v>
      </c>
      <c r="AK9" s="19"/>
    </row>
    <row r="10" spans="1:37" ht="16.8" x14ac:dyDescent="0.3">
      <c r="A10" s="7">
        <v>2</v>
      </c>
      <c r="B10" s="5" t="s">
        <v>11</v>
      </c>
      <c r="C10" s="8">
        <v>2</v>
      </c>
      <c r="D10" s="9">
        <f>(80+80+125)+(330*3)</f>
        <v>1275</v>
      </c>
      <c r="E10" s="8">
        <v>6</v>
      </c>
      <c r="F10" s="9">
        <f>(500+800)+350+(500*2)+600+(350*2)+(250+230)</f>
        <v>4430</v>
      </c>
      <c r="G10" s="8">
        <v>9</v>
      </c>
      <c r="H10" s="9">
        <v>5610</v>
      </c>
      <c r="I10" s="8">
        <v>3</v>
      </c>
      <c r="J10" s="9">
        <f>250+500+250</f>
        <v>1000</v>
      </c>
      <c r="K10" s="8">
        <v>0</v>
      </c>
      <c r="L10" s="17">
        <v>0</v>
      </c>
      <c r="M10" s="8">
        <v>1</v>
      </c>
      <c r="N10" s="17">
        <v>1200</v>
      </c>
      <c r="O10" s="8">
        <v>0</v>
      </c>
      <c r="P10" s="17">
        <v>0</v>
      </c>
      <c r="Q10" s="9">
        <f t="shared" ref="Q10:Q18" si="0">C10+E10+G10+I10+K10+M10+O10</f>
        <v>21</v>
      </c>
      <c r="R10" s="9">
        <f t="shared" ref="R10:R18" si="1">D10+F10+H10+J10+L10+N10+P10</f>
        <v>13515</v>
      </c>
      <c r="S10" s="8">
        <v>0</v>
      </c>
      <c r="T10" s="9">
        <v>0</v>
      </c>
      <c r="U10" s="8">
        <v>2</v>
      </c>
      <c r="V10" s="9">
        <v>235</v>
      </c>
      <c r="W10" s="8">
        <v>2</v>
      </c>
      <c r="X10" s="9">
        <v>310</v>
      </c>
      <c r="Y10" s="8">
        <v>9</v>
      </c>
      <c r="Z10" s="9">
        <v>962.7</v>
      </c>
      <c r="AA10" s="8">
        <v>0</v>
      </c>
      <c r="AB10" s="9">
        <v>0</v>
      </c>
      <c r="AC10" s="8">
        <v>4</v>
      </c>
      <c r="AD10" s="16">
        <v>210</v>
      </c>
      <c r="AE10" s="8">
        <v>2</v>
      </c>
      <c r="AF10" s="18">
        <v>218.75</v>
      </c>
      <c r="AG10" s="8">
        <v>2</v>
      </c>
      <c r="AH10" s="18">
        <v>129</v>
      </c>
      <c r="AI10" s="9">
        <f t="shared" ref="AI10:AI18" si="2">S10+U10+W10+Y10+AA10+AC10+AE10+AG10</f>
        <v>21</v>
      </c>
      <c r="AJ10" s="9">
        <f t="shared" ref="AJ10:AJ18" si="3">T10+V10+X10+Z10+AB10+AD10+AF10+AH10</f>
        <v>2065.4499999999998</v>
      </c>
      <c r="AK10" s="19"/>
    </row>
    <row r="11" spans="1:37" ht="16.8" x14ac:dyDescent="0.3">
      <c r="A11" s="7">
        <v>3</v>
      </c>
      <c r="B11" s="5" t="s">
        <v>12</v>
      </c>
      <c r="C11" s="8">
        <v>0</v>
      </c>
      <c r="D11" s="9">
        <v>0</v>
      </c>
      <c r="E11" s="8">
        <v>6</v>
      </c>
      <c r="F11" s="9">
        <v>3930</v>
      </c>
      <c r="G11" s="8">
        <v>4</v>
      </c>
      <c r="H11" s="9">
        <v>2145</v>
      </c>
      <c r="I11" s="8">
        <v>2</v>
      </c>
      <c r="J11" s="9">
        <f>(500*3)+(670*3)</f>
        <v>3510</v>
      </c>
      <c r="K11" s="8">
        <v>0</v>
      </c>
      <c r="L11" s="17">
        <v>0</v>
      </c>
      <c r="M11" s="8">
        <v>0</v>
      </c>
      <c r="N11" s="17">
        <v>0</v>
      </c>
      <c r="O11" s="8">
        <v>3</v>
      </c>
      <c r="P11" s="17">
        <v>7580</v>
      </c>
      <c r="Q11" s="9">
        <f t="shared" si="0"/>
        <v>15</v>
      </c>
      <c r="R11" s="9">
        <f t="shared" si="1"/>
        <v>17165</v>
      </c>
      <c r="S11" s="8">
        <v>0</v>
      </c>
      <c r="T11" s="9">
        <v>0</v>
      </c>
      <c r="U11" s="8">
        <v>0</v>
      </c>
      <c r="V11" s="9">
        <v>0</v>
      </c>
      <c r="W11" s="8">
        <v>5</v>
      </c>
      <c r="X11" s="9">
        <v>327.5</v>
      </c>
      <c r="Y11" s="8">
        <v>1</v>
      </c>
      <c r="Z11" s="9">
        <f>200</f>
        <v>200</v>
      </c>
      <c r="AA11" s="8">
        <v>0</v>
      </c>
      <c r="AB11" s="9">
        <v>0</v>
      </c>
      <c r="AC11" s="8"/>
      <c r="AD11" s="16"/>
      <c r="AE11" s="8">
        <v>2</v>
      </c>
      <c r="AF11" s="18">
        <v>435</v>
      </c>
      <c r="AG11" s="8">
        <v>0</v>
      </c>
      <c r="AH11" s="18">
        <v>0</v>
      </c>
      <c r="AI11" s="9">
        <f t="shared" si="2"/>
        <v>8</v>
      </c>
      <c r="AJ11" s="9">
        <f t="shared" si="3"/>
        <v>962.5</v>
      </c>
      <c r="AK11" s="19"/>
    </row>
    <row r="12" spans="1:37" ht="16.8" x14ac:dyDescent="0.3">
      <c r="A12" s="7">
        <v>4</v>
      </c>
      <c r="B12" s="5" t="s">
        <v>13</v>
      </c>
      <c r="C12" s="8">
        <v>0</v>
      </c>
      <c r="D12" s="9">
        <v>0</v>
      </c>
      <c r="E12" s="8">
        <v>2</v>
      </c>
      <c r="F12" s="9">
        <f>(500*2)+500</f>
        <v>1500</v>
      </c>
      <c r="G12" s="8">
        <v>4</v>
      </c>
      <c r="H12" s="9">
        <v>6350</v>
      </c>
      <c r="I12" s="8">
        <v>2</v>
      </c>
      <c r="J12" s="9">
        <f>250+800</f>
        <v>1050</v>
      </c>
      <c r="K12" s="8">
        <v>0</v>
      </c>
      <c r="L12" s="17">
        <v>0</v>
      </c>
      <c r="M12" s="8">
        <v>2</v>
      </c>
      <c r="N12" s="17">
        <v>2800</v>
      </c>
      <c r="O12" s="8">
        <v>0</v>
      </c>
      <c r="P12" s="17">
        <v>0</v>
      </c>
      <c r="Q12" s="9">
        <f t="shared" si="0"/>
        <v>10</v>
      </c>
      <c r="R12" s="9">
        <f t="shared" si="1"/>
        <v>11700</v>
      </c>
      <c r="S12" s="8">
        <v>0</v>
      </c>
      <c r="T12" s="9">
        <v>0</v>
      </c>
      <c r="U12" s="8">
        <v>1</v>
      </c>
      <c r="V12" s="9">
        <v>55</v>
      </c>
      <c r="W12" s="8">
        <v>1</v>
      </c>
      <c r="X12" s="9">
        <v>160</v>
      </c>
      <c r="Y12" s="8">
        <v>1</v>
      </c>
      <c r="Z12" s="9">
        <f>50</f>
        <v>50</v>
      </c>
      <c r="AA12" s="8">
        <v>0</v>
      </c>
      <c r="AB12" s="9">
        <v>0</v>
      </c>
      <c r="AC12" s="8">
        <v>2</v>
      </c>
      <c r="AD12" s="16">
        <v>400</v>
      </c>
      <c r="AE12" s="8">
        <v>3</v>
      </c>
      <c r="AF12" s="18">
        <v>477.5</v>
      </c>
      <c r="AG12" s="8">
        <v>0</v>
      </c>
      <c r="AH12" s="18">
        <v>0</v>
      </c>
      <c r="AI12" s="9">
        <f t="shared" si="2"/>
        <v>8</v>
      </c>
      <c r="AJ12" s="9">
        <f t="shared" si="3"/>
        <v>1142.5</v>
      </c>
      <c r="AK12" s="19"/>
    </row>
    <row r="13" spans="1:37" ht="16.8" x14ac:dyDescent="0.3">
      <c r="A13" s="7">
        <v>5</v>
      </c>
      <c r="B13" s="5" t="s">
        <v>14</v>
      </c>
      <c r="C13" s="8">
        <v>0</v>
      </c>
      <c r="D13" s="9">
        <v>0</v>
      </c>
      <c r="E13" s="8">
        <v>4</v>
      </c>
      <c r="F13" s="9">
        <v>5365</v>
      </c>
      <c r="G13" s="8">
        <v>14</v>
      </c>
      <c r="H13" s="9">
        <f>(275+50)+(375+500+50+350)+550+350+400+500+(80+280+40+250+400+250+350)+400+(275+400+33+250)+(250+550+50)+(500+400)+(500+500)+((150*2)+315)+2015</f>
        <v>11788</v>
      </c>
      <c r="I13" s="8">
        <v>6</v>
      </c>
      <c r="J13" s="9">
        <f>(150+200)+(250+250)+(500*2)+(500*3)+(500*5)+(400+30)</f>
        <v>6280</v>
      </c>
      <c r="K13" s="8">
        <v>1</v>
      </c>
      <c r="L13" s="16">
        <v>1985</v>
      </c>
      <c r="M13" s="8">
        <v>0</v>
      </c>
      <c r="N13" s="17">
        <v>0</v>
      </c>
      <c r="O13" s="8">
        <v>1</v>
      </c>
      <c r="P13" s="17">
        <v>1700</v>
      </c>
      <c r="Q13" s="9">
        <f t="shared" si="0"/>
        <v>26</v>
      </c>
      <c r="R13" s="9">
        <f t="shared" si="1"/>
        <v>27118</v>
      </c>
      <c r="S13" s="8">
        <v>1</v>
      </c>
      <c r="T13" s="9">
        <v>120</v>
      </c>
      <c r="U13" s="8">
        <v>1</v>
      </c>
      <c r="V13" s="9">
        <v>100</v>
      </c>
      <c r="W13" s="8">
        <v>4</v>
      </c>
      <c r="X13" s="9">
        <v>690</v>
      </c>
      <c r="Y13" s="8">
        <v>3</v>
      </c>
      <c r="Z13" s="9">
        <f>50+50+100</f>
        <v>200</v>
      </c>
      <c r="AA13" s="8">
        <v>0</v>
      </c>
      <c r="AB13" s="9">
        <v>0</v>
      </c>
      <c r="AC13" s="8">
        <v>2</v>
      </c>
      <c r="AD13" s="16">
        <v>500</v>
      </c>
      <c r="AE13" s="8">
        <v>2</v>
      </c>
      <c r="AF13" s="18">
        <v>613</v>
      </c>
      <c r="AG13" s="8">
        <v>0</v>
      </c>
      <c r="AH13" s="18">
        <v>0</v>
      </c>
      <c r="AI13" s="9">
        <f t="shared" si="2"/>
        <v>13</v>
      </c>
      <c r="AJ13" s="9">
        <f t="shared" si="3"/>
        <v>2223</v>
      </c>
      <c r="AK13" s="19"/>
    </row>
    <row r="14" spans="1:37" ht="16.8" x14ac:dyDescent="0.3">
      <c r="A14" s="7">
        <v>6</v>
      </c>
      <c r="B14" s="5" t="s">
        <v>15</v>
      </c>
      <c r="C14" s="8">
        <v>2</v>
      </c>
      <c r="D14" s="9">
        <v>224049</v>
      </c>
      <c r="E14" s="8">
        <v>3</v>
      </c>
      <c r="F14" s="9">
        <f>400+350+(350*2)</f>
        <v>1450</v>
      </c>
      <c r="G14" s="8">
        <v>3</v>
      </c>
      <c r="H14" s="9">
        <f>((820*2)+350)+(4*250)+(250+60)</f>
        <v>3300</v>
      </c>
      <c r="I14" s="8">
        <v>1</v>
      </c>
      <c r="J14" s="9">
        <f>(1000*3)</f>
        <v>3000</v>
      </c>
      <c r="K14" s="8">
        <v>0</v>
      </c>
      <c r="L14" s="17">
        <v>0</v>
      </c>
      <c r="M14" s="8">
        <v>0</v>
      </c>
      <c r="N14" s="17">
        <v>0</v>
      </c>
      <c r="O14" s="8">
        <v>0</v>
      </c>
      <c r="P14" s="17">
        <v>0</v>
      </c>
      <c r="Q14" s="9">
        <f t="shared" si="0"/>
        <v>9</v>
      </c>
      <c r="R14" s="9">
        <f t="shared" si="1"/>
        <v>231799</v>
      </c>
      <c r="S14" s="8">
        <v>0</v>
      </c>
      <c r="T14" s="9">
        <v>0</v>
      </c>
      <c r="U14" s="8">
        <v>0</v>
      </c>
      <c r="V14" s="9">
        <v>0</v>
      </c>
      <c r="W14" s="8">
        <v>0</v>
      </c>
      <c r="X14" s="9">
        <v>0</v>
      </c>
      <c r="Y14" s="8">
        <v>0</v>
      </c>
      <c r="Z14" s="9">
        <v>0</v>
      </c>
      <c r="AA14" s="8">
        <v>0</v>
      </c>
      <c r="AB14" s="9">
        <v>0</v>
      </c>
      <c r="AC14" s="8"/>
      <c r="AD14" s="16"/>
      <c r="AE14" s="8">
        <v>0</v>
      </c>
      <c r="AF14" s="18">
        <v>0</v>
      </c>
      <c r="AG14" s="8">
        <v>0</v>
      </c>
      <c r="AH14" s="18">
        <v>0</v>
      </c>
      <c r="AI14" s="9">
        <f t="shared" si="2"/>
        <v>0</v>
      </c>
      <c r="AJ14" s="9">
        <f t="shared" si="3"/>
        <v>0</v>
      </c>
      <c r="AK14" s="19"/>
    </row>
    <row r="15" spans="1:37" ht="16.8" x14ac:dyDescent="0.3">
      <c r="A15" s="7">
        <v>7</v>
      </c>
      <c r="B15" s="5" t="s">
        <v>16</v>
      </c>
      <c r="C15" s="8">
        <v>0</v>
      </c>
      <c r="D15" s="9">
        <f>0</f>
        <v>0</v>
      </c>
      <c r="E15" s="8">
        <v>6</v>
      </c>
      <c r="F15" s="9">
        <f>(650+250+(312.5*3)+(300*2))+(500*2)+(350*3)+200+500+(22+50+(350*2)+500)</f>
        <v>6459.5</v>
      </c>
      <c r="G15" s="8">
        <v>2</v>
      </c>
      <c r="H15" s="9">
        <f>(550+275+33)+(300+250)</f>
        <v>1408</v>
      </c>
      <c r="I15" s="8">
        <v>9</v>
      </c>
      <c r="J15" s="9">
        <v>7580.5</v>
      </c>
      <c r="K15" s="8">
        <v>3</v>
      </c>
      <c r="L15" s="16">
        <v>3031.3</v>
      </c>
      <c r="M15" s="8">
        <v>0</v>
      </c>
      <c r="N15" s="17">
        <v>0</v>
      </c>
      <c r="O15" s="8">
        <v>0</v>
      </c>
      <c r="P15" s="17">
        <v>0</v>
      </c>
      <c r="Q15" s="9">
        <f t="shared" si="0"/>
        <v>20</v>
      </c>
      <c r="R15" s="9">
        <f t="shared" si="1"/>
        <v>18479.3</v>
      </c>
      <c r="S15" s="8">
        <v>1</v>
      </c>
      <c r="T15" s="9">
        <f>192.5</f>
        <v>192.5</v>
      </c>
      <c r="U15" s="8">
        <v>0</v>
      </c>
      <c r="V15" s="9">
        <v>0</v>
      </c>
      <c r="W15" s="8">
        <v>0</v>
      </c>
      <c r="X15" s="9">
        <v>0</v>
      </c>
      <c r="Y15" s="8">
        <v>1</v>
      </c>
      <c r="Z15" s="9">
        <v>160</v>
      </c>
      <c r="AA15" s="8">
        <v>0</v>
      </c>
      <c r="AB15" s="9">
        <v>0</v>
      </c>
      <c r="AC15" s="8">
        <v>3</v>
      </c>
      <c r="AD15" s="16">
        <v>575</v>
      </c>
      <c r="AE15" s="8">
        <v>2</v>
      </c>
      <c r="AF15" s="18">
        <v>585</v>
      </c>
      <c r="AG15" s="8">
        <v>1</v>
      </c>
      <c r="AH15" s="18">
        <v>340</v>
      </c>
      <c r="AI15" s="9">
        <f t="shared" si="2"/>
        <v>8</v>
      </c>
      <c r="AJ15" s="9">
        <f t="shared" si="3"/>
        <v>1852.5</v>
      </c>
      <c r="AK15" s="19"/>
    </row>
    <row r="16" spans="1:37" ht="16.8" x14ac:dyDescent="0.3">
      <c r="A16" s="7">
        <v>8</v>
      </c>
      <c r="B16" s="5" t="s">
        <v>17</v>
      </c>
      <c r="C16" s="8">
        <v>0</v>
      </c>
      <c r="D16" s="9">
        <v>0</v>
      </c>
      <c r="E16" s="8">
        <v>2</v>
      </c>
      <c r="F16" s="9">
        <f>(275+500)+(500+350+120)</f>
        <v>1745</v>
      </c>
      <c r="G16" s="8">
        <v>0</v>
      </c>
      <c r="H16" s="9">
        <v>0</v>
      </c>
      <c r="I16" s="8">
        <v>5</v>
      </c>
      <c r="J16" s="9">
        <v>11527.5</v>
      </c>
      <c r="K16" s="8">
        <v>0</v>
      </c>
      <c r="L16" s="17">
        <v>0</v>
      </c>
      <c r="M16" s="8">
        <v>0</v>
      </c>
      <c r="N16" s="17">
        <v>0</v>
      </c>
      <c r="O16" s="8">
        <v>0</v>
      </c>
      <c r="P16" s="17">
        <v>0</v>
      </c>
      <c r="Q16" s="9">
        <f t="shared" si="0"/>
        <v>7</v>
      </c>
      <c r="R16" s="9">
        <f t="shared" si="1"/>
        <v>13272.5</v>
      </c>
      <c r="S16" s="8">
        <v>0</v>
      </c>
      <c r="T16" s="9">
        <v>0</v>
      </c>
      <c r="U16" s="8">
        <v>0</v>
      </c>
      <c r="V16" s="9">
        <v>0</v>
      </c>
      <c r="W16" s="8">
        <v>0</v>
      </c>
      <c r="X16" s="9">
        <v>0</v>
      </c>
      <c r="Y16" s="8">
        <v>0</v>
      </c>
      <c r="Z16" s="9">
        <v>0</v>
      </c>
      <c r="AA16" s="8">
        <v>0</v>
      </c>
      <c r="AB16" s="9">
        <v>0</v>
      </c>
      <c r="AC16" s="8">
        <v>2</v>
      </c>
      <c r="AD16" s="16">
        <v>180</v>
      </c>
      <c r="AE16" s="8">
        <v>1</v>
      </c>
      <c r="AF16" s="18">
        <v>200</v>
      </c>
      <c r="AG16" s="8">
        <v>0</v>
      </c>
      <c r="AH16" s="18">
        <v>0</v>
      </c>
      <c r="AI16" s="9">
        <f t="shared" si="2"/>
        <v>3</v>
      </c>
      <c r="AJ16" s="9">
        <f t="shared" si="3"/>
        <v>380</v>
      </c>
      <c r="AK16" s="19"/>
    </row>
    <row r="17" spans="1:37" ht="16.8" x14ac:dyDescent="0.3">
      <c r="A17" s="7">
        <v>9</v>
      </c>
      <c r="B17" s="5" t="s">
        <v>18</v>
      </c>
      <c r="C17" s="8">
        <v>0</v>
      </c>
      <c r="D17" s="9">
        <v>0</v>
      </c>
      <c r="E17" s="8">
        <v>0</v>
      </c>
      <c r="F17" s="9">
        <v>0</v>
      </c>
      <c r="G17" s="8">
        <v>0</v>
      </c>
      <c r="H17" s="9">
        <v>0</v>
      </c>
      <c r="I17" s="8">
        <v>2</v>
      </c>
      <c r="J17" s="9">
        <v>1675</v>
      </c>
      <c r="K17" s="8">
        <v>0</v>
      </c>
      <c r="L17" s="17">
        <v>0</v>
      </c>
      <c r="M17" s="8">
        <v>0</v>
      </c>
      <c r="N17" s="17">
        <v>0</v>
      </c>
      <c r="O17" s="25">
        <v>1</v>
      </c>
      <c r="P17" s="17">
        <v>1000</v>
      </c>
      <c r="Q17" s="9">
        <f t="shared" si="0"/>
        <v>3</v>
      </c>
      <c r="R17" s="9">
        <f t="shared" si="1"/>
        <v>2675</v>
      </c>
      <c r="S17" s="8">
        <v>0</v>
      </c>
      <c r="T17" s="9">
        <v>0</v>
      </c>
      <c r="U17" s="8">
        <v>0</v>
      </c>
      <c r="V17" s="9">
        <v>0</v>
      </c>
      <c r="W17" s="8">
        <v>1</v>
      </c>
      <c r="X17" s="9">
        <v>50</v>
      </c>
      <c r="Y17" s="8">
        <v>0</v>
      </c>
      <c r="Z17" s="9">
        <v>0</v>
      </c>
      <c r="AA17" s="8">
        <v>0</v>
      </c>
      <c r="AB17" s="9">
        <v>0</v>
      </c>
      <c r="AC17" s="8"/>
      <c r="AD17" s="16"/>
      <c r="AE17" s="8">
        <v>0</v>
      </c>
      <c r="AF17" s="18">
        <v>0</v>
      </c>
      <c r="AG17" s="8">
        <v>0</v>
      </c>
      <c r="AH17" s="18">
        <v>0</v>
      </c>
      <c r="AI17" s="9">
        <f t="shared" si="2"/>
        <v>1</v>
      </c>
      <c r="AJ17" s="9">
        <f t="shared" si="3"/>
        <v>50</v>
      </c>
      <c r="AK17" s="19"/>
    </row>
    <row r="18" spans="1:37" ht="17.399999999999999" thickBot="1" x14ac:dyDescent="0.35">
      <c r="A18" s="7">
        <v>10</v>
      </c>
      <c r="B18" s="5" t="s">
        <v>19</v>
      </c>
      <c r="C18" s="8">
        <v>0</v>
      </c>
      <c r="D18" s="9">
        <v>0</v>
      </c>
      <c r="E18" s="8">
        <v>0</v>
      </c>
      <c r="F18" s="9">
        <v>0</v>
      </c>
      <c r="G18" s="8">
        <v>0</v>
      </c>
      <c r="H18" s="9">
        <v>0</v>
      </c>
      <c r="I18" s="8">
        <v>0</v>
      </c>
      <c r="J18" s="20">
        <v>0</v>
      </c>
      <c r="K18" s="8">
        <v>0</v>
      </c>
      <c r="L18" s="17">
        <v>0</v>
      </c>
      <c r="M18" s="8">
        <v>0</v>
      </c>
      <c r="N18" s="17">
        <v>0</v>
      </c>
      <c r="O18" s="8">
        <v>0</v>
      </c>
      <c r="P18" s="21">
        <v>0</v>
      </c>
      <c r="Q18" s="9">
        <f t="shared" si="0"/>
        <v>0</v>
      </c>
      <c r="R18" s="9">
        <f t="shared" si="1"/>
        <v>0</v>
      </c>
      <c r="S18" s="8">
        <v>0</v>
      </c>
      <c r="T18" s="9">
        <v>0</v>
      </c>
      <c r="U18" s="8">
        <v>1</v>
      </c>
      <c r="V18" s="9">
        <v>160</v>
      </c>
      <c r="W18" s="8">
        <v>0</v>
      </c>
      <c r="X18" s="10"/>
      <c r="Y18" s="8">
        <v>1</v>
      </c>
      <c r="Z18" s="9">
        <v>50</v>
      </c>
      <c r="AA18" s="8">
        <v>0</v>
      </c>
      <c r="AB18" s="9">
        <v>0</v>
      </c>
      <c r="AC18" s="8">
        <v>1</v>
      </c>
      <c r="AD18" s="16">
        <v>40</v>
      </c>
      <c r="AE18" s="8">
        <v>1</v>
      </c>
      <c r="AF18" s="18">
        <v>415</v>
      </c>
      <c r="AG18" s="8">
        <v>1</v>
      </c>
      <c r="AH18" s="18">
        <v>12.5</v>
      </c>
      <c r="AI18" s="9">
        <f t="shared" si="2"/>
        <v>5</v>
      </c>
      <c r="AJ18" s="9">
        <f t="shared" si="3"/>
        <v>677.5</v>
      </c>
      <c r="AK18" s="19"/>
    </row>
    <row r="19" spans="1:37" ht="17.399999999999999" thickBot="1" x14ac:dyDescent="0.35">
      <c r="A19" s="11"/>
      <c r="B19" s="12" t="s">
        <v>7</v>
      </c>
      <c r="C19" s="13">
        <f>SUM(C9:C18)</f>
        <v>5</v>
      </c>
      <c r="D19" s="14">
        <f>SUM(D9:D18)</f>
        <v>226324</v>
      </c>
      <c r="E19" s="14">
        <f t="shared" ref="E19:R19" si="4">SUM(E9:E18)</f>
        <v>43</v>
      </c>
      <c r="F19" s="14">
        <f>SUM(F9:F18)</f>
        <v>33644.5</v>
      </c>
      <c r="G19" s="14">
        <f t="shared" si="4"/>
        <v>46</v>
      </c>
      <c r="H19" s="14">
        <f t="shared" si="4"/>
        <v>48481.5</v>
      </c>
      <c r="I19" s="14">
        <f t="shared" si="4"/>
        <v>35</v>
      </c>
      <c r="J19" s="14">
        <f>SUM(J9:J18)</f>
        <v>39423</v>
      </c>
      <c r="K19" s="22">
        <f t="shared" ref="K19" si="5">SUM(K9:K18)</f>
        <v>4</v>
      </c>
      <c r="L19" s="22">
        <f>SUM(L9:L18)</f>
        <v>5016.3</v>
      </c>
      <c r="M19" s="22">
        <f t="shared" ref="M19" si="6">SUM(M9:M18)</f>
        <v>3</v>
      </c>
      <c r="N19" s="22">
        <f>SUM(N9:N18)</f>
        <v>4000</v>
      </c>
      <c r="O19" s="22">
        <f t="shared" si="4"/>
        <v>5</v>
      </c>
      <c r="P19" s="22">
        <f>SUM(P9:P18)</f>
        <v>10280</v>
      </c>
      <c r="Q19" s="14">
        <f>SUM(Q9:Q18)</f>
        <v>141</v>
      </c>
      <c r="R19" s="14">
        <f t="shared" si="4"/>
        <v>367169.3</v>
      </c>
      <c r="S19" s="13">
        <f>SUM(S9:S18)</f>
        <v>3</v>
      </c>
      <c r="T19" s="14">
        <f>SUM(T9:T18)</f>
        <v>397.5</v>
      </c>
      <c r="U19" s="14">
        <f>SUM(U9:U18)</f>
        <v>8</v>
      </c>
      <c r="V19" s="14">
        <f t="shared" ref="V19:AJ19" si="7">SUM(V9:V18)</f>
        <v>946</v>
      </c>
      <c r="W19" s="14">
        <f t="shared" si="7"/>
        <v>21</v>
      </c>
      <c r="X19" s="14">
        <f t="shared" si="7"/>
        <v>2430.5</v>
      </c>
      <c r="Y19" s="14">
        <f t="shared" ref="Y19:Z19" si="8">SUM(Y9:Y18)</f>
        <v>31</v>
      </c>
      <c r="Z19" s="14">
        <f t="shared" si="8"/>
        <v>2740.2</v>
      </c>
      <c r="AA19" s="14">
        <f t="shared" si="7"/>
        <v>1</v>
      </c>
      <c r="AB19" s="14">
        <f t="shared" si="7"/>
        <v>20</v>
      </c>
      <c r="AC19" s="22">
        <f t="shared" si="7"/>
        <v>20</v>
      </c>
      <c r="AD19" s="22">
        <f t="shared" si="7"/>
        <v>3449</v>
      </c>
      <c r="AE19" s="22">
        <f t="shared" ref="AE19:AF19" si="9">SUM(AE9:AE18)</f>
        <v>18</v>
      </c>
      <c r="AF19" s="22">
        <f t="shared" si="9"/>
        <v>3631.75</v>
      </c>
      <c r="AG19" s="22">
        <f t="shared" si="7"/>
        <v>7</v>
      </c>
      <c r="AH19" s="22">
        <f t="shared" si="7"/>
        <v>772.87</v>
      </c>
      <c r="AI19" s="14">
        <f t="shared" si="7"/>
        <v>109</v>
      </c>
      <c r="AJ19" s="23">
        <f t="shared" si="7"/>
        <v>14387.82</v>
      </c>
      <c r="AK19" s="24"/>
    </row>
  </sheetData>
  <mergeCells count="25">
    <mergeCell ref="A1:AA1"/>
    <mergeCell ref="A2:AA2"/>
    <mergeCell ref="A4:A7"/>
    <mergeCell ref="B4:B7"/>
    <mergeCell ref="C6:D6"/>
    <mergeCell ref="E6:F6"/>
    <mergeCell ref="Q6:R6"/>
    <mergeCell ref="G6:H6"/>
    <mergeCell ref="I6:J6"/>
    <mergeCell ref="K6:L6"/>
    <mergeCell ref="C4:AJ4"/>
    <mergeCell ref="M6:N6"/>
    <mergeCell ref="Y6:Z6"/>
    <mergeCell ref="AE6:AF6"/>
    <mergeCell ref="AK4:AK7"/>
    <mergeCell ref="C5:R5"/>
    <mergeCell ref="S5:AJ5"/>
    <mergeCell ref="AA6:AB6"/>
    <mergeCell ref="AC6:AD6"/>
    <mergeCell ref="AG6:AH6"/>
    <mergeCell ref="AI6:AJ6"/>
    <mergeCell ref="O6:P6"/>
    <mergeCell ref="S6:T6"/>
    <mergeCell ref="U6:V6"/>
    <mergeCell ref="W6:X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muhammadfahrurrozi95@gmail.com</cp:lastModifiedBy>
  <dcterms:created xsi:type="dcterms:W3CDTF">2019-04-29T03:05:38Z</dcterms:created>
  <dcterms:modified xsi:type="dcterms:W3CDTF">2023-04-12T02:28:04Z</dcterms:modified>
</cp:coreProperties>
</file>